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Override PartName="/xl/metadata.xml" ContentType="application/vnd.openxmlformats-officedocument.spreadsheetml.sheetMetadata+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Inputs" sheetId="2" state="visible" r:id="rId2"/>
    <sheet name="Classic Original" sheetId="3" state="visible" r:id="rId3"/>
    <sheet name="Classic Modified" sheetId="4" state="visible" r:id="rId4"/>
    <sheet name="365 Engine" sheetId="5" state="visible" r:id="rId5"/>
    <sheet name="Journal Entries" sheetId="6" state="visible" r:id="rId6"/>
    <sheet name="Check" sheetId="7" state="visible" r:id="rId7"/>
  </sheets>
  <definedNames>
    <definedName name="Start_Date">Inputs!$B$4</definedName>
    <definedName name="Term_1">Inputs!$B$5</definedName>
    <definedName name="Price_1">Inputs!$B$6</definedName>
    <definedName name="Mod_Date">Inputs!$B$9</definedName>
    <definedName name="Add_Months">Inputs!$B$10</definedName>
    <definedName name="Add_Consid">Inputs!$B$11</definedName>
    <definedName name="Add_SSP">Inputs!$B$12</definedName>
    <definedName name="SSP_Tol">Inputs!$B$13</definedName>
    <definedName name="Distinct">Inputs!$B$16</definedName>
    <definedName name="SSP_Ratio">Inputs!$B$19</definedName>
    <definedName name="Commensurate">Inputs!$B$20</definedName>
    <definedName name="Mod_Test">Inputs!$B$23</definedName>
    <definedName name="Elapsed">Inputs!$B$26</definedName>
    <definedName name="Base_Rev">Inputs!$B$27</definedName>
    <definedName name="Rec_To_Date">Inputs!$B$28</definedName>
    <definedName name="Term_2">Inputs!$B$29</definedName>
    <definedName name="Remaining">Inputs!$B$30</definedName>
    <definedName name="Total_Consid">Inputs!$B$31</definedName>
    <definedName name="Blend_Rev">Inputs!$B$32</definedName>
    <definedName name="Pros_Rev">Inputs!$B$33</definedName>
    <definedName name="Catch_Up">Inputs!$B$34</definedName>
  </definedNames>
  <calcPr calcId="12451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5">
    <numFmt numFmtId="164" formatCode="yyyy-mm-dd"/>
    <numFmt numFmtId="165" formatCode="d mmm yyyy"/>
    <numFmt numFmtId="166" formatCode="#,##0;[Red](#,##0)"/>
    <numFmt numFmtId="167" formatCode="0.0%"/>
    <numFmt numFmtId="168" formatCode="#,##0.00;[Red](#,##0.00)"/>
  </numFmts>
  <fonts count="6">
    <font>
      <name val="Calibri"/>
      <family val="2"/>
      <color theme="1"/>
      <sz val="11"/>
      <scheme val="minor"/>
    </font>
    <font>
      <b val="1"/>
      <color rgb="FF1F4E5F"/>
      <sz val="14"/>
    </font>
    <font>
      <i val="1"/>
      <color rgb="FF595959"/>
      <sz val="10"/>
    </font>
    <font>
      <b val="1"/>
      <color rgb="FF1F4E5F"/>
      <sz val="11"/>
    </font>
    <font>
      <b val="1"/>
    </font>
    <font>
      <b val="1"/>
      <color rgb="FFFFFFFF"/>
      <sz val="11"/>
    </font>
  </fonts>
  <fills count="8">
    <fill>
      <patternFill/>
    </fill>
    <fill>
      <patternFill patternType="gray125"/>
    </fill>
    <fill>
      <patternFill patternType="solid">
        <fgColor rgb="FFFFF2CC"/>
      </patternFill>
    </fill>
    <fill>
      <patternFill patternType="solid">
        <fgColor rgb="FFF2F2F2"/>
      </patternFill>
    </fill>
    <fill>
      <patternFill patternType="solid">
        <fgColor rgb="FFDCE6F1"/>
      </patternFill>
    </fill>
    <fill>
      <patternFill patternType="solid">
        <fgColor rgb="FF1F4E5F"/>
      </patternFill>
    </fill>
    <fill>
      <patternFill patternType="solid">
        <fgColor rgb="FFFBE2E2"/>
      </patternFill>
    </fill>
    <fill>
      <patternFill patternType="solid">
        <fgColor rgb="FFE2EFDA"/>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36">
    <xf numFmtId="0" fontId="0" fillId="0" borderId="0" pivotButton="0" quotePrefix="0" xfId="0"/>
    <xf numFmtId="0" fontId="0" fillId="0" borderId="0" applyAlignment="1" pivotButton="0" quotePrefix="0" xfId="0">
      <alignment vertical="top" wrapText="1"/>
    </xf>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3" fillId="0" borderId="0" pivotButton="0" quotePrefix="0" xfId="0"/>
    <xf numFmtId="165" fontId="0" fillId="2" borderId="1" pivotButton="0" quotePrefix="0" xfId="0"/>
    <xf numFmtId="0" fontId="2" fillId="0" borderId="0" pivotButton="0" quotePrefix="0" xfId="0"/>
    <xf numFmtId="1" fontId="0" fillId="2" borderId="1" pivotButton="0" quotePrefix="0" xfId="0"/>
    <xf numFmtId="166" fontId="0" fillId="2" borderId="1" pivotButton="0" quotePrefix="0" xfId="0"/>
    <xf numFmtId="167" fontId="0" fillId="2" borderId="1" pivotButton="0" quotePrefix="0" xfId="0"/>
    <xf numFmtId="0" fontId="0" fillId="2" borderId="1" pivotButton="0" quotePrefix="0" xfId="0"/>
    <xf numFmtId="2" fontId="0" fillId="3" borderId="1" pivotButton="0" quotePrefix="0" xfId="0"/>
    <xf numFmtId="0" fontId="4" fillId="3" borderId="1" pivotButton="0" quotePrefix="0" xfId="0"/>
    <xf numFmtId="1" fontId="0" fillId="3" borderId="1" pivotButton="0" quotePrefix="0" xfId="0"/>
    <xf numFmtId="168" fontId="0" fillId="3" borderId="1" pivotButton="0" quotePrefix="0" xfId="0"/>
    <xf numFmtId="168" fontId="0" fillId="4" borderId="1" pivotButton="0" quotePrefix="0" xfId="0"/>
    <xf numFmtId="1" fontId="0" fillId="4" borderId="1" pivotButton="0" quotePrefix="0" xfId="0"/>
    <xf numFmtId="0" fontId="5" fillId="5" borderId="0" applyAlignment="1" pivotButton="0" quotePrefix="0" xfId="0">
      <alignment vertical="center" wrapText="1"/>
    </xf>
    <xf numFmtId="1" fontId="0" fillId="0" borderId="0" pivotButton="0" quotePrefix="0" xfId="0"/>
    <xf numFmtId="165" fontId="0" fillId="0" borderId="0" pivotButton="0" quotePrefix="0" xfId="0"/>
    <xf numFmtId="168" fontId="0" fillId="4" borderId="0" pivotButton="0" quotePrefix="0" xfId="0"/>
    <xf numFmtId="0" fontId="4" fillId="0" borderId="0" pivotButton="0" quotePrefix="0" xfId="0"/>
    <xf numFmtId="168" fontId="4" fillId="0" borderId="1" pivotButton="0" quotePrefix="0" xfId="0"/>
    <xf numFmtId="0" fontId="0" fillId="3" borderId="1" pivotButton="0" quotePrefix="0" xfId="0"/>
    <xf numFmtId="168" fontId="0" fillId="6" borderId="0" pivotButton="0" quotePrefix="0" xfId="0"/>
    <xf numFmtId="168" fontId="0" fillId="7" borderId="1" pivotButton="0" quotePrefix="0" xfId="0"/>
    <xf numFmtId="1" fontId="0" fillId="7" borderId="0" pivotButton="0" quotePrefix="0" xfId="0"/>
    <xf numFmtId="165" fontId="0" fillId="7" borderId="0" pivotButton="0" quotePrefix="0" xfId="0"/>
    <xf numFmtId="168" fontId="0" fillId="7" borderId="0" pivotButton="0" quotePrefix="0" xfId="0"/>
    <xf numFmtId="168" fontId="0" fillId="0" borderId="0" pivotButton="0" quotePrefix="0" xfId="0"/>
    <xf numFmtId="0" fontId="0" fillId="7" borderId="0" pivotButton="0" quotePrefix="0" xfId="0"/>
    <xf numFmtId="168" fontId="0" fillId="0" borderId="1" pivotButton="0" quotePrefix="0" xfId="0"/>
    <xf numFmtId="168" fontId="0" fillId="6" borderId="1" pivotButton="0" quotePrefix="0" xfId="0"/>
    <xf numFmtId="168" fontId="4" fillId="7"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 Id="rId900" Type="http://schemas.openxmlformats.org/officeDocument/2006/relationships/sheetMetadata" Target="metadata.xml"/></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343150" cy="7810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31"/>
  <sheetViews>
    <sheetView showGridLines="0" workbookViewId="0">
      <selection activeCell="A1" sqref="A1"/>
    </sheetView>
  </sheetViews>
  <sheetFormatPr baseColWidth="8" defaultRowHeight="15"/>
  <cols>
    <col width="112" customWidth="1" min="1" max="1"/>
  </cols>
  <sheetData>
    <row r="1" ht="66" customHeight="1">
      <c r="A1" s="1" t="inlineStr"/>
    </row>
    <row r="2">
      <c r="A2" s="1" t="inlineStr"/>
    </row>
    <row r="3">
      <c r="A3" s="2" t="inlineStr">
        <is>
          <t>ASC 606 Contract Modification Engine</t>
        </is>
      </c>
    </row>
    <row r="4">
      <c r="A4" s="3" t="inlineStr">
        <is>
          <t>Companion workbook to the Ask Eijaz post — askeijaz.com/blog/</t>
        </is>
      </c>
    </row>
    <row r="5">
      <c r="A5" s="1" t="inlineStr"/>
    </row>
    <row r="6">
      <c r="A6" s="4" t="inlineStr">
        <is>
          <t>What this models</t>
        </is>
      </c>
    </row>
    <row r="7" ht="30" customHeight="1">
      <c r="A7" s="1" t="inlineStr">
        <is>
          <t>A $120,000 contract delivered ratably over 24 months from 1 January 2024 — $5,000 a month. On 1 July 2024, after six months and $30,000 of revenue, the customer extends by six months and agrees to pay another $42,000. The standalone selling price of those six extra months is $30,000, so the customer is paying 1.40 times standalone for them.</t>
        </is>
      </c>
    </row>
    <row r="8">
      <c r="A8" s="1" t="inlineStr"/>
    </row>
    <row r="9" ht="30" customHeight="1">
      <c r="A9" s="1" t="inlineStr">
        <is>
          <t>That ratio is the whole game. ASC 606-10-25-12 makes a modification a SEPARATE CONTRACT only if the added goods are distinct AND the price rises by their standalone selling price. At 1.40 it does not, so this is 25-13 territory instead — and which branch of 25-13 you land in depends on whether the remaining goods are distinct from the ones already delivered.</t>
        </is>
      </c>
    </row>
    <row r="10">
      <c r="A10" s="1" t="inlineStr"/>
    </row>
    <row r="11" ht="15" customHeight="1">
      <c r="A11" s="1" t="inlineStr">
        <is>
          <t>Three treatments, three different answers, one set of inputs:</t>
        </is>
      </c>
    </row>
    <row r="12" ht="30" customHeight="1">
      <c r="A12" s="1" t="inlineStr">
        <is>
          <t>Separate contract — the original schedule is never touched; the extra months are their own contract at $7,000 a month.</t>
        </is>
      </c>
    </row>
    <row r="13" ht="30" customHeight="1">
      <c r="A13" s="1" t="inlineStr">
        <is>
          <t>Prospective — terminate and replace: unrecognised original consideration plus the new money, spread over what remains. $5,500 a month, no adjustment to anything already recognised.</t>
        </is>
      </c>
    </row>
    <row r="14" ht="30" customHeight="1">
      <c r="A14" s="1" t="inlineStr">
        <is>
          <t>Cumulative catch-up — one performance obligation all along, so the whole $162,000 is reallocated across all 30 months at $5,400, and the six months already reported are trued up with a $2,400 adjustment on the modification date.</t>
        </is>
      </c>
    </row>
    <row r="15">
      <c r="A15" s="1" t="inlineStr"/>
    </row>
    <row r="16">
      <c r="A16" s="4" t="inlineStr">
        <is>
          <t>The sheets</t>
        </is>
      </c>
    </row>
    <row r="17" ht="30" customHeight="1">
      <c r="A17" s="1" t="inlineStr">
        <is>
          <t>Inputs — every assumption, and the two questions that decide the classification. Yellow cells are yours. The SSP ratio is CALCULATED, not answered: change the additional consideration to $30,000 and the workbook reclassifies itself as a separate contract.</t>
        </is>
      </c>
    </row>
    <row r="18" ht="30" customHeight="1">
      <c r="A18" s="1" t="inlineStr">
        <is>
          <t>Classic Original — the pre-modification schedule, one row per month, in functions that open in any Excel back to 2007.</t>
        </is>
      </c>
    </row>
    <row r="19" ht="30" customHeight="1">
      <c r="A19" s="1" t="inlineStr">
        <is>
          <t>Classic Modified — 30 rows under whichever treatment the test selected, with the catch-up adjustment on its own column so it can never hide inside a ratable total.</t>
        </is>
      </c>
    </row>
    <row r="20" ht="30" customHeight="1">
      <c r="A20" s="1" t="inlineStr">
        <is>
          <t>365 Engine — all three treatments spilled side by side from a single LET, plus the selected one and its cumulative. Needs Microsoft 365 or Excel 2021+.</t>
        </is>
      </c>
    </row>
    <row r="21" ht="30" customHeight="1">
      <c r="A21" s="1" t="inlineStr">
        <is>
          <t>Journal Entries — the catch-up entry, a typical month either side of the modification, and the same catch-up entry rebuilt as one spilled formula.</t>
        </is>
      </c>
    </row>
    <row r="22" ht="30" customHeight="1">
      <c r="A22" s="1" t="inlineStr">
        <is>
          <t>Check — proves every treatment recognises total consideration exactly once, ties the classic and 365 builds to the cent, and prices the four wrong answers.</t>
        </is>
      </c>
    </row>
    <row r="23">
      <c r="A23" s="1" t="inlineStr"/>
    </row>
    <row r="24">
      <c r="A24" s="4" t="inlineStr">
        <is>
          <t>Colour key</t>
        </is>
      </c>
    </row>
    <row r="25" ht="30" customHeight="1">
      <c r="A25" s="1" t="inlineStr">
        <is>
          <t>Yellow = input, type over it.   Blue = classic formula.   Green = Excel 365 formula.   Grey = derived.   Pink = a deliberately wrong answer, shown for contrast.</t>
        </is>
      </c>
    </row>
    <row r="26">
      <c r="A26" s="1" t="inlineStr"/>
    </row>
    <row r="27">
      <c r="A27" s="4" t="inlineStr">
        <is>
          <t>Two things worth knowing before you edit</t>
        </is>
      </c>
    </row>
    <row r="28" ht="30" customHeight="1">
      <c r="A28" s="1" t="inlineStr">
        <is>
          <t>1. Whichever branch you land in, TOTAL revenue over the life of the contract is the same $162,000. A modification changes the PATTERN and the TIMING, never the total. If a branch on the Check sheet does not tie back to total consideration, something has been double-counted.</t>
        </is>
      </c>
    </row>
    <row r="29" ht="30" customHeight="1">
      <c r="A29" s="1" t="inlineStr">
        <is>
          <t>2. The catch-up is elapsed months x the reallocated rate, MINUS what was actually recognised. Reallocate without truing up the past and $2,400 of revenue is simply never recognised — the schedule still looks finished, and the contract quietly ends $2,400 light.</t>
        </is>
      </c>
    </row>
    <row r="30">
      <c r="A30" s="1" t="inlineStr"/>
    </row>
    <row r="31">
      <c r="A31" s="3" t="inlineStr">
        <is>
          <t>This models a single performance obligation satisfied over time. Multiple obligations with separate SSPs need the allocation step done first; the modification mechanics below are then identical. It is not a substitute for your own technical accounting judgement.</t>
        </is>
      </c>
    </row>
  </sheetData>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36"/>
  <sheetViews>
    <sheetView showGridLines="0" workbookViewId="0">
      <selection activeCell="A1" sqref="A1"/>
    </sheetView>
  </sheetViews>
  <sheetFormatPr baseColWidth="8" defaultRowHeight="15"/>
  <cols>
    <col width="60" customWidth="1" min="1" max="1"/>
    <col width="18" customWidth="1" min="2" max="2"/>
    <col width="80" customWidth="1" min="3" max="3"/>
  </cols>
  <sheetData>
    <row r="1">
      <c r="A1" s="5" t="inlineStr">
        <is>
          <t>Inputs — change anything yellow</t>
        </is>
      </c>
    </row>
    <row r="3">
      <c r="A3" s="6" t="inlineStr">
        <is>
          <t>THE ORIGINAL CONTRACT</t>
        </is>
      </c>
    </row>
    <row r="4">
      <c r="A4" t="inlineStr">
        <is>
          <t>Contract start date</t>
        </is>
      </c>
      <c r="B4" s="7" t="n">
        <v>45292</v>
      </c>
      <c r="C4" s="8" t="inlineStr">
        <is>
          <t>Revenue starts being recognised in this month.</t>
        </is>
      </c>
    </row>
    <row r="5">
      <c r="A5" t="inlineStr">
        <is>
          <t>Original term (months)</t>
        </is>
      </c>
      <c r="B5" s="9" t="n">
        <v>24</v>
      </c>
      <c r="C5" s="8" t="inlineStr">
        <is>
          <t>The period over which the obligation is satisfied.</t>
        </is>
      </c>
    </row>
    <row r="6">
      <c r="A6" t="inlineStr">
        <is>
          <t>Original transaction price</t>
        </is>
      </c>
      <c r="B6" s="10" t="n">
        <v>120000</v>
      </c>
      <c r="C6" s="8" t="inlineStr">
        <is>
          <t>All consideration allocated to this performance obligation, after any variable-consideration constraint.</t>
        </is>
      </c>
    </row>
    <row r="8">
      <c r="A8" s="6" t="inlineStr">
        <is>
          <t>THE MODIFICATION</t>
        </is>
      </c>
    </row>
    <row r="9">
      <c r="A9" t="inlineStr">
        <is>
          <t>Effective date of the modification</t>
        </is>
      </c>
      <c r="B9" s="7" t="n">
        <v>45474</v>
      </c>
      <c r="C9" s="8" t="inlineStr">
        <is>
          <t>The date the amended terms take effect — not the date the paperwork was signed.</t>
        </is>
      </c>
    </row>
    <row r="10">
      <c r="A10" t="inlineStr">
        <is>
          <t>Additional months added to the term</t>
        </is>
      </c>
      <c r="B10" s="9" t="n">
        <v>6</v>
      </c>
      <c r="C10" s="8" t="inlineStr">
        <is>
          <t>Zero if only the price changed.</t>
        </is>
      </c>
    </row>
    <row r="11">
      <c r="A11" t="inlineStr">
        <is>
          <t>Additional consideration agreed</t>
        </is>
      </c>
      <c r="B11" s="10" t="n">
        <v>42000</v>
      </c>
      <c r="C11" s="8" t="inlineStr">
        <is>
          <t>The new money. Set it to $30,000 and watch the classification change.</t>
        </is>
      </c>
    </row>
    <row r="12">
      <c r="A12" t="inlineStr">
        <is>
          <t>Standalone selling price of the added services</t>
        </is>
      </c>
      <c r="B12" s="10" t="n">
        <v>30000</v>
      </c>
      <c r="C12" s="8" t="inlineStr">
        <is>
          <t>What you would charge a new customer for those six months on their own. Six months at the $5,000 list rate.</t>
        </is>
      </c>
    </row>
    <row r="13">
      <c r="A13" t="inlineStr">
        <is>
          <t>Tolerance around standalone price</t>
        </is>
      </c>
      <c r="B13" s="11" t="n">
        <v>0.2</v>
      </c>
      <c r="C13" s="8" t="inlineStr">
        <is>
          <t>How far from 1.00 the ratio may sit and still count as commensurate. A policy choice — document it.</t>
        </is>
      </c>
    </row>
    <row r="15">
      <c r="A15" s="6" t="inlineStr">
        <is>
          <t>TEST 1 — ARE THE ADDITIONAL GOODS OR SERVICES DISTINCT?  (ASC 606-10-25-12)</t>
        </is>
      </c>
    </row>
    <row r="16" ht="30" customHeight="1">
      <c r="A16" t="inlineStr">
        <is>
          <t>Distinct from what has already been delivered?</t>
        </is>
      </c>
      <c r="B16" s="12" t="inlineStr">
        <is>
          <t>Yes</t>
        </is>
      </c>
      <c r="C16" s="3" t="inlineStr">
        <is>
          <t>Can the customer benefit from them on their own, and is the promise separately identifiable from the rest of the contract? Answer No and the whole arrangement is one obligation, which forces the catch-up branch.</t>
        </is>
      </c>
    </row>
    <row r="18">
      <c r="A18" s="6" t="inlineStr">
        <is>
          <t>TEST 2 — IS THE PRICE COMMENSURATE WITH STANDALONE SELLING PRICE?</t>
        </is>
      </c>
    </row>
    <row r="19">
      <c r="A19" t="inlineStr">
        <is>
          <t>Ratio of additional consideration to standalone price</t>
        </is>
      </c>
      <c r="B19" s="13">
        <f>Add_Consid/Add_SSP</f>
        <v/>
      </c>
      <c r="C19" s="8" t="inlineStr">
        <is>
          <t>CALCULATED, not answered. This is the difference between a test and a cell that repeats back what you typed into it.</t>
        </is>
      </c>
    </row>
    <row r="20">
      <c r="A20" t="inlineStr">
        <is>
          <t>Commensurate?</t>
        </is>
      </c>
      <c r="B20" s="14">
        <f>IF(ABS(SSP_Ratio-1)&lt;=SSP_Tol,"Yes","No")</f>
        <v/>
      </c>
      <c r="C20" s="3" t="inlineStr">
        <is>
          <t>1.40 against a tolerance of 0.20 — outside the band, so No. The customer is paying a 40% premium for the extension, which is not the standalone price of the extension.</t>
        </is>
      </c>
    </row>
    <row r="22">
      <c r="A22" s="6" t="inlineStr">
        <is>
          <t>CONCLUSION</t>
        </is>
      </c>
    </row>
    <row r="23" ht="46" customHeight="1">
      <c r="A23" t="inlineStr">
        <is>
          <t>Treatment</t>
        </is>
      </c>
      <c r="B23" s="14">
        <f>IF(AND(Distinct="Yes",Commensurate="Yes"),"Separate contract",IF(Distinct="Yes","Prospective","Cumulative catch-up"))</f>
        <v/>
      </c>
      <c r="C23" s="3">
        <f>IF(Mod_Test="Separate contract","Account for the addition as its own contract. The original schedule is not touched at all, and nothing is trued up.",IF(Mod_Test="Prospective","Treat the original contract as terminated and a new one as created: unrecognised original consideration plus the new money, spread over the remaining term. Nothing already recognised is adjusted.","One performance obligation all along. Reallocate total consideration across the whole revised term and true up everything already recognised, in one adjustment, on the modification date."))</f>
        <v/>
      </c>
    </row>
    <row r="25">
      <c r="A25" s="6" t="inlineStr">
        <is>
          <t>DERIVED</t>
        </is>
      </c>
    </row>
    <row r="26">
      <c r="A26" t="inlineStr">
        <is>
          <t>Months recognised before the modification</t>
        </is>
      </c>
      <c r="B26" s="15">
        <f>DATEDIF(Start_Date,Mod_Date,"M")</f>
        <v/>
      </c>
      <c r="C26" s="8" t="inlineStr">
        <is>
          <t>DATEDIF counts whole elapsed months, which is exactly the number of months already recognised — six.</t>
        </is>
      </c>
    </row>
    <row r="27">
      <c r="A27" t="inlineStr">
        <is>
          <t>Original monthly revenue</t>
        </is>
      </c>
      <c r="B27" s="16">
        <f>Price_1/Term_1</f>
        <v/>
      </c>
    </row>
    <row r="28">
      <c r="A28" t="inlineStr">
        <is>
          <t>Revenue recognised to the modification date</t>
        </is>
      </c>
      <c r="B28" s="16">
        <f>Elapsed*Base_Rev</f>
        <v/>
      </c>
    </row>
    <row r="29">
      <c r="A29" t="inlineStr">
        <is>
          <t>Revised total term (months)</t>
        </is>
      </c>
      <c r="B29" s="15">
        <f>Term_1+Add_Months</f>
        <v/>
      </c>
    </row>
    <row r="30">
      <c r="A30" t="inlineStr">
        <is>
          <t>Months remaining after the modification</t>
        </is>
      </c>
      <c r="B30" s="15">
        <f>Term_2-Elapsed</f>
        <v/>
      </c>
    </row>
    <row r="31">
      <c r="A31" t="inlineStr">
        <is>
          <t>Total consideration</t>
        </is>
      </c>
      <c r="B31" s="16">
        <f>Price_1+Add_Consid</f>
        <v/>
      </c>
    </row>
    <row r="32">
      <c r="A32" t="inlineStr">
        <is>
          <t>Blended rate over the revised term</t>
        </is>
      </c>
      <c r="B32" s="16">
        <f>Total_Consid/Term_2</f>
        <v/>
      </c>
      <c r="C32" s="8" t="inlineStr">
        <is>
          <t>$162,000 over 30 months. Only the catch-up branch uses this.</t>
        </is>
      </c>
    </row>
    <row r="33">
      <c r="A33" t="inlineStr">
        <is>
          <t>Prospective rate over the remaining term</t>
        </is>
      </c>
      <c r="B33" s="16">
        <f>(Price_1-Rec_To_Date+Add_Consid)/Remaining</f>
        <v/>
      </c>
      <c r="C33" s="8" t="inlineStr">
        <is>
          <t>$90,000 still unrecognised plus $42,000 of new money, over the 24 months that remain. Only the prospective branch uses this.</t>
        </is>
      </c>
    </row>
    <row r="34">
      <c r="A34" t="inlineStr">
        <is>
          <t>Cumulative catch-up at the modification date</t>
        </is>
      </c>
      <c r="B34" s="16">
        <f>Elapsed*Blend_Rev-Rec_To_Date</f>
        <v/>
      </c>
      <c r="C34" s="8" t="inlineStr">
        <is>
          <t>Six months at $5,400 is $32,400; $30,000 was actually recognised. The $2,400 gap is the adjustment, and it is recognised in full on the modification date.</t>
        </is>
      </c>
    </row>
    <row r="36">
      <c r="A36" s="8" t="inlineStr">
        <is>
          <t>Everything else in this workbook is derived from the cells above. Nothing is hardcoded.</t>
        </is>
      </c>
    </row>
  </sheetData>
  <dataValidations count="1">
    <dataValidation sqref="B16" showDropDown="0" showInputMessage="0" showErrorMessage="1" allowBlank="0"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4"/>
  <sheetViews>
    <sheetView showGridLines="0" workbookViewId="0">
      <pane ySplit="8" topLeftCell="A9" activePane="bottomLeft" state="frozen"/>
      <selection pane="bottomLeft" activeCell="A1" sqref="A1"/>
    </sheetView>
  </sheetViews>
  <sheetFormatPr baseColWidth="8" defaultRowHeight="15"/>
  <cols>
    <col width="9" customWidth="1" min="1" max="1"/>
    <col width="16" customWidth="1" min="2" max="2"/>
    <col width="18" customWidth="1" min="3" max="3"/>
    <col width="18" customWidth="1" min="4" max="4"/>
    <col width="4" customWidth="1" min="5" max="5"/>
    <col width="90" customWidth="1" min="6" max="6"/>
  </cols>
  <sheetData>
    <row r="1">
      <c r="A1" s="5" t="inlineStr">
        <is>
          <t>Before the modification — classic build</t>
        </is>
      </c>
    </row>
    <row r="3">
      <c r="B3" s="17">
        <f>Price_1</f>
        <v/>
      </c>
      <c r="D3" t="inlineStr">
        <is>
          <t>Transaction price</t>
        </is>
      </c>
      <c r="F3" s="3" t="inlineStr">
        <is>
          <t>Straight-line over the term, which is what ratable delivery of a single performance obligation looks like. Everything interesting happens when this schedule meets a modification in month seven.</t>
        </is>
      </c>
    </row>
    <row r="4">
      <c r="B4" s="18">
        <f>Term_1</f>
        <v/>
      </c>
      <c r="D4" t="inlineStr">
        <is>
          <t>Term (months)</t>
        </is>
      </c>
    </row>
    <row r="5">
      <c r="B5" s="17">
        <f>Price_1/Term_1</f>
        <v/>
      </c>
      <c r="D5" t="inlineStr">
        <is>
          <t>Monthly revenue</t>
        </is>
      </c>
    </row>
    <row r="6">
      <c r="B6" s="17">
        <f>Elapsed*B5</f>
        <v/>
      </c>
      <c r="D6" t="inlineStr">
        <is>
          <t>Recognised to the modification date</t>
        </is>
      </c>
    </row>
    <row r="8" ht="30" customHeight="1">
      <c r="A8" s="19" t="inlineStr">
        <is>
          <t>Period</t>
        </is>
      </c>
      <c r="B8" s="19" t="inlineStr">
        <is>
          <t>Month</t>
        </is>
      </c>
      <c r="C8" s="19" t="inlineStr">
        <is>
          <t>Revenue</t>
        </is>
      </c>
      <c r="D8" s="19" t="inlineStr">
        <is>
          <t>Cumulative</t>
        </is>
      </c>
      <c r="F8" s="3" t="inlineStr">
        <is>
          <t>Cumulative is an ANCHORED running total — SUM($C$9:C&lt;this row&gt;) — so inserting a row inside the schedule grows the range instead of repointing it.</t>
        </is>
      </c>
    </row>
    <row r="9">
      <c r="A9" s="20" t="n">
        <v>1</v>
      </c>
      <c r="B9" s="21">
        <f>EDATE(Start_Date,A9-1)</f>
        <v/>
      </c>
      <c r="C9" s="22">
        <f>$B$5</f>
        <v/>
      </c>
      <c r="D9" s="22">
        <f>SUM($C$9:C9)</f>
        <v/>
      </c>
    </row>
    <row r="10">
      <c r="A10" s="20">
        <f>A9+1</f>
        <v/>
      </c>
      <c r="B10" s="21">
        <f>EDATE(Start_Date,A10-1)</f>
        <v/>
      </c>
      <c r="C10" s="22">
        <f>$B$5</f>
        <v/>
      </c>
      <c r="D10" s="22">
        <f>SUM($C$9:C10)</f>
        <v/>
      </c>
    </row>
    <row r="11">
      <c r="A11" s="20">
        <f>A10+1</f>
        <v/>
      </c>
      <c r="B11" s="21">
        <f>EDATE(Start_Date,A11-1)</f>
        <v/>
      </c>
      <c r="C11" s="22">
        <f>$B$5</f>
        <v/>
      </c>
      <c r="D11" s="22">
        <f>SUM($C$9:C11)</f>
        <v/>
      </c>
    </row>
    <row r="12">
      <c r="A12" s="20">
        <f>A11+1</f>
        <v/>
      </c>
      <c r="B12" s="21">
        <f>EDATE(Start_Date,A12-1)</f>
        <v/>
      </c>
      <c r="C12" s="22">
        <f>$B$5</f>
        <v/>
      </c>
      <c r="D12" s="22">
        <f>SUM($C$9:C12)</f>
        <v/>
      </c>
      <c r="F12" s="3" t="inlineStr">
        <is>
          <t>Row 14 is the last month recognised under the original contract: period 6, June 2024, cumulative $30,000. That figure is the one the catch-up is measured against.</t>
        </is>
      </c>
    </row>
    <row r="13">
      <c r="A13" s="20">
        <f>A12+1</f>
        <v/>
      </c>
      <c r="B13" s="21">
        <f>EDATE(Start_Date,A13-1)</f>
        <v/>
      </c>
      <c r="C13" s="22">
        <f>$B$5</f>
        <v/>
      </c>
      <c r="D13" s="22">
        <f>SUM($C$9:C13)</f>
        <v/>
      </c>
    </row>
    <row r="14">
      <c r="A14" s="20">
        <f>A13+1</f>
        <v/>
      </c>
      <c r="B14" s="21">
        <f>EDATE(Start_Date,A14-1)</f>
        <v/>
      </c>
      <c r="C14" s="22">
        <f>$B$5</f>
        <v/>
      </c>
      <c r="D14" s="22">
        <f>SUM($C$9:C14)</f>
        <v/>
      </c>
    </row>
    <row r="15">
      <c r="A15" s="20">
        <f>A14+1</f>
        <v/>
      </c>
      <c r="B15" s="21">
        <f>EDATE(Start_Date,A15-1)</f>
        <v/>
      </c>
      <c r="C15" s="22">
        <f>$B$5</f>
        <v/>
      </c>
      <c r="D15" s="22">
        <f>SUM($C$9:C15)</f>
        <v/>
      </c>
    </row>
    <row r="16">
      <c r="A16" s="20">
        <f>A15+1</f>
        <v/>
      </c>
      <c r="B16" s="21">
        <f>EDATE(Start_Date,A16-1)</f>
        <v/>
      </c>
      <c r="C16" s="22">
        <f>$B$5</f>
        <v/>
      </c>
      <c r="D16" s="22">
        <f>SUM($C$9:C16)</f>
        <v/>
      </c>
    </row>
    <row r="17">
      <c r="A17" s="20">
        <f>A16+1</f>
        <v/>
      </c>
      <c r="B17" s="21">
        <f>EDATE(Start_Date,A17-1)</f>
        <v/>
      </c>
      <c r="C17" s="22">
        <f>$B$5</f>
        <v/>
      </c>
      <c r="D17" s="22">
        <f>SUM($C$9:C17)</f>
        <v/>
      </c>
    </row>
    <row r="18">
      <c r="A18" s="20">
        <f>A17+1</f>
        <v/>
      </c>
      <c r="B18" s="21">
        <f>EDATE(Start_Date,A18-1)</f>
        <v/>
      </c>
      <c r="C18" s="22">
        <f>$B$5</f>
        <v/>
      </c>
      <c r="D18" s="22">
        <f>SUM($C$9:C18)</f>
        <v/>
      </c>
    </row>
    <row r="19">
      <c r="A19" s="20">
        <f>A18+1</f>
        <v/>
      </c>
      <c r="B19" s="21">
        <f>EDATE(Start_Date,A19-1)</f>
        <v/>
      </c>
      <c r="C19" s="22">
        <f>$B$5</f>
        <v/>
      </c>
      <c r="D19" s="22">
        <f>SUM($C$9:C19)</f>
        <v/>
      </c>
    </row>
    <row r="20">
      <c r="A20" s="20">
        <f>A19+1</f>
        <v/>
      </c>
      <c r="B20" s="21">
        <f>EDATE(Start_Date,A20-1)</f>
        <v/>
      </c>
      <c r="C20" s="22">
        <f>$B$5</f>
        <v/>
      </c>
      <c r="D20" s="22">
        <f>SUM($C$9:C20)</f>
        <v/>
      </c>
    </row>
    <row r="21">
      <c r="A21" s="20">
        <f>A20+1</f>
        <v/>
      </c>
      <c r="B21" s="21">
        <f>EDATE(Start_Date,A21-1)</f>
        <v/>
      </c>
      <c r="C21" s="22">
        <f>$B$5</f>
        <v/>
      </c>
      <c r="D21" s="22">
        <f>SUM($C$9:C21)</f>
        <v/>
      </c>
    </row>
    <row r="22">
      <c r="A22" s="20">
        <f>A21+1</f>
        <v/>
      </c>
      <c r="B22" s="21">
        <f>EDATE(Start_Date,A22-1)</f>
        <v/>
      </c>
      <c r="C22" s="22">
        <f>$B$5</f>
        <v/>
      </c>
      <c r="D22" s="22">
        <f>SUM($C$9:C22)</f>
        <v/>
      </c>
    </row>
    <row r="23">
      <c r="A23" s="20">
        <f>A22+1</f>
        <v/>
      </c>
      <c r="B23" s="21">
        <f>EDATE(Start_Date,A23-1)</f>
        <v/>
      </c>
      <c r="C23" s="22">
        <f>$B$5</f>
        <v/>
      </c>
      <c r="D23" s="22">
        <f>SUM($C$9:C23)</f>
        <v/>
      </c>
    </row>
    <row r="24">
      <c r="A24" s="20">
        <f>A23+1</f>
        <v/>
      </c>
      <c r="B24" s="21">
        <f>EDATE(Start_Date,A24-1)</f>
        <v/>
      </c>
      <c r="C24" s="22">
        <f>$B$5</f>
        <v/>
      </c>
      <c r="D24" s="22">
        <f>SUM($C$9:C24)</f>
        <v/>
      </c>
    </row>
    <row r="25">
      <c r="A25" s="20">
        <f>A24+1</f>
        <v/>
      </c>
      <c r="B25" s="21">
        <f>EDATE(Start_Date,A25-1)</f>
        <v/>
      </c>
      <c r="C25" s="22">
        <f>$B$5</f>
        <v/>
      </c>
      <c r="D25" s="22">
        <f>SUM($C$9:C25)</f>
        <v/>
      </c>
    </row>
    <row r="26">
      <c r="A26" s="20">
        <f>A25+1</f>
        <v/>
      </c>
      <c r="B26" s="21">
        <f>EDATE(Start_Date,A26-1)</f>
        <v/>
      </c>
      <c r="C26" s="22">
        <f>$B$5</f>
        <v/>
      </c>
      <c r="D26" s="22">
        <f>SUM($C$9:C26)</f>
        <v/>
      </c>
    </row>
    <row r="27">
      <c r="A27" s="20">
        <f>A26+1</f>
        <v/>
      </c>
      <c r="B27" s="21">
        <f>EDATE(Start_Date,A27-1)</f>
        <v/>
      </c>
      <c r="C27" s="22">
        <f>$B$5</f>
        <v/>
      </c>
      <c r="D27" s="22">
        <f>SUM($C$9:C27)</f>
        <v/>
      </c>
    </row>
    <row r="28">
      <c r="A28" s="20">
        <f>A27+1</f>
        <v/>
      </c>
      <c r="B28" s="21">
        <f>EDATE(Start_Date,A28-1)</f>
        <v/>
      </c>
      <c r="C28" s="22">
        <f>$B$5</f>
        <v/>
      </c>
      <c r="D28" s="22">
        <f>SUM($C$9:C28)</f>
        <v/>
      </c>
    </row>
    <row r="29">
      <c r="A29" s="20">
        <f>A28+1</f>
        <v/>
      </c>
      <c r="B29" s="21">
        <f>EDATE(Start_Date,A29-1)</f>
        <v/>
      </c>
      <c r="C29" s="22">
        <f>$B$5</f>
        <v/>
      </c>
      <c r="D29" s="22">
        <f>SUM($C$9:C29)</f>
        <v/>
      </c>
    </row>
    <row r="30">
      <c r="A30" s="20">
        <f>A29+1</f>
        <v/>
      </c>
      <c r="B30" s="21">
        <f>EDATE(Start_Date,A30-1)</f>
        <v/>
      </c>
      <c r="C30" s="22">
        <f>$B$5</f>
        <v/>
      </c>
      <c r="D30" s="22">
        <f>SUM($C$9:C30)</f>
        <v/>
      </c>
    </row>
    <row r="31">
      <c r="A31" s="20">
        <f>A30+1</f>
        <v/>
      </c>
      <c r="B31" s="21">
        <f>EDATE(Start_Date,A31-1)</f>
        <v/>
      </c>
      <c r="C31" s="22">
        <f>$B$5</f>
        <v/>
      </c>
      <c r="D31" s="22">
        <f>SUM($C$9:C31)</f>
        <v/>
      </c>
    </row>
    <row r="32">
      <c r="A32" s="20">
        <f>A31+1</f>
        <v/>
      </c>
      <c r="B32" s="21">
        <f>EDATE(Start_Date,A32-1)</f>
        <v/>
      </c>
      <c r="C32" s="22">
        <f>$B$5</f>
        <v/>
      </c>
      <c r="D32" s="22">
        <f>SUM($C$9:C32)</f>
        <v/>
      </c>
    </row>
    <row r="34">
      <c r="B34" s="23" t="inlineStr">
        <is>
          <t>Total</t>
        </is>
      </c>
      <c r="C34" s="24">
        <f>SUM(C9:C32)</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40"/>
  <sheetViews>
    <sheetView showGridLines="0" workbookViewId="0">
      <pane ySplit="8" topLeftCell="A9" activePane="bottomLeft" state="frozen"/>
      <selection pane="bottomLeft" activeCell="A1" sqref="A1"/>
    </sheetView>
  </sheetViews>
  <sheetFormatPr baseColWidth="8" defaultRowHeight="15"/>
  <cols>
    <col width="9" customWidth="1" min="1" max="1"/>
    <col width="16" customWidth="1" min="2" max="2"/>
    <col width="18" customWidth="1" min="3" max="3"/>
    <col width="18" customWidth="1" min="4" max="4"/>
    <col width="18" customWidth="1" min="5" max="5"/>
    <col width="18" customWidth="1" min="6" max="6"/>
    <col width="4" customWidth="1" min="7" max="7"/>
    <col width="90" customWidth="1" min="8" max="8"/>
  </cols>
  <sheetData>
    <row r="1">
      <c r="A1" s="5" t="inlineStr">
        <is>
          <t>After the modification — classic build</t>
        </is>
      </c>
    </row>
    <row r="3">
      <c r="B3" s="25">
        <f>Mod_Test</f>
        <v/>
      </c>
      <c r="G3" t="inlineStr">
        <is>
          <t>Treatment selected by the tests</t>
        </is>
      </c>
      <c r="H3" s="3" t="inlineStr">
        <is>
          <t>One formula in column C covers all three treatments. Change an input on Inputs, the classification changes, and the schedule follows — there is no second tab to rebuild and no hardcoded rate to forget.</t>
        </is>
      </c>
    </row>
    <row r="4">
      <c r="B4" s="18">
        <f>Term_2</f>
        <v/>
      </c>
      <c r="G4" t="inlineStr">
        <is>
          <t>Revised term (months)</t>
        </is>
      </c>
    </row>
    <row r="5">
      <c r="B5" s="17">
        <f>IF(Mod_Test="Separate contract",Base_Rev,IF(Mod_Test="Prospective",Pros_Rev,Blend_Rev))</f>
        <v/>
      </c>
      <c r="G5" t="inlineStr">
        <is>
          <t>Monthly revenue from the modification date</t>
        </is>
      </c>
    </row>
    <row r="6">
      <c r="B6" s="17">
        <f>IF(Mod_Test="Cumulative catch-up",Catch_Up,0)</f>
        <v/>
      </c>
      <c r="G6" t="inlineStr">
        <is>
          <t>Cumulative catch-up recognised on the modification date</t>
        </is>
      </c>
    </row>
    <row r="7">
      <c r="B7" s="17">
        <f>SUM(E9:E38)</f>
        <v/>
      </c>
      <c r="G7" t="inlineStr">
        <is>
          <t>Total revenue over the life of the contract</t>
        </is>
      </c>
    </row>
    <row r="8" ht="30" customHeight="1">
      <c r="A8" s="19" t="inlineStr">
        <is>
          <t>Period</t>
        </is>
      </c>
      <c r="B8" s="19" t="inlineStr">
        <is>
          <t>Month</t>
        </is>
      </c>
      <c r="C8" s="19" t="inlineStr">
        <is>
          <t>Ratable revenue</t>
        </is>
      </c>
      <c r="D8" s="19" t="inlineStr">
        <is>
          <t>Catch-up adjustment</t>
        </is>
      </c>
      <c r="E8" s="19" t="inlineStr">
        <is>
          <t>Total revenue</t>
        </is>
      </c>
      <c r="F8" s="19" t="inlineStr">
        <is>
          <t>Cumulative</t>
        </is>
      </c>
      <c r="H8" s="3" t="inlineStr">
        <is>
          <t>The catch-up has its OWN column on purpose. Folded into the ratable figure it becomes invisible: month seven simply looks like a big month, and nobody can tell later whether the true-up was ever posted.</t>
        </is>
      </c>
    </row>
    <row r="9">
      <c r="A9" s="20" t="n">
        <v>1</v>
      </c>
      <c r="B9" s="21">
        <f>EDATE(Start_Date,A9-1)</f>
        <v/>
      </c>
      <c r="C9" s="22">
        <f>IF(A9&lt;=Elapsed,Base_Rev,IF(Mod_Test="Separate contract",IF(A9&lt;=Term_1,Base_Rev,Add_Consid/Add_Months),IF(Mod_Test="Prospective",Pros_Rev,Blend_Rev)))</f>
        <v/>
      </c>
      <c r="D9" s="22">
        <f>IF(AND(A9=Elapsed+1,Mod_Test="Cumulative catch-up"),Catch_Up,0)</f>
        <v/>
      </c>
      <c r="E9" s="22">
        <f>C9+D9</f>
        <v/>
      </c>
      <c r="F9" s="22">
        <f>SUM($E$9:E9)</f>
        <v/>
      </c>
    </row>
    <row r="10">
      <c r="A10" s="20">
        <f>A9+1</f>
        <v/>
      </c>
      <c r="B10" s="21">
        <f>EDATE(Start_Date,A10-1)</f>
        <v/>
      </c>
      <c r="C10" s="22">
        <f>IF(A10&lt;=Elapsed,Base_Rev,IF(Mod_Test="Separate contract",IF(A10&lt;=Term_1,Base_Rev,Add_Consid/Add_Months),IF(Mod_Test="Prospective",Pros_Rev,Blend_Rev)))</f>
        <v/>
      </c>
      <c r="D10" s="22">
        <f>IF(AND(A10=Elapsed+1,Mod_Test="Cumulative catch-up"),Catch_Up,0)</f>
        <v/>
      </c>
      <c r="E10" s="22">
        <f>C10+D10</f>
        <v/>
      </c>
      <c r="F10" s="22">
        <f>SUM($E$9:E10)</f>
        <v/>
      </c>
    </row>
    <row r="11">
      <c r="A11" s="20">
        <f>A10+1</f>
        <v/>
      </c>
      <c r="B11" s="21">
        <f>EDATE(Start_Date,A11-1)</f>
        <v/>
      </c>
      <c r="C11" s="22">
        <f>IF(A11&lt;=Elapsed,Base_Rev,IF(Mod_Test="Separate contract",IF(A11&lt;=Term_1,Base_Rev,Add_Consid/Add_Months),IF(Mod_Test="Prospective",Pros_Rev,Blend_Rev)))</f>
        <v/>
      </c>
      <c r="D11" s="22">
        <f>IF(AND(A11=Elapsed+1,Mod_Test="Cumulative catch-up"),Catch_Up,0)</f>
        <v/>
      </c>
      <c r="E11" s="22">
        <f>C11+D11</f>
        <v/>
      </c>
      <c r="F11" s="22">
        <f>SUM($E$9:E11)</f>
        <v/>
      </c>
    </row>
    <row r="12">
      <c r="A12" s="20">
        <f>A11+1</f>
        <v/>
      </c>
      <c r="B12" s="21">
        <f>EDATE(Start_Date,A12-1)</f>
        <v/>
      </c>
      <c r="C12" s="22">
        <f>IF(A12&lt;=Elapsed,Base_Rev,IF(Mod_Test="Separate contract",IF(A12&lt;=Term_1,Base_Rev,Add_Consid/Add_Months),IF(Mod_Test="Prospective",Pros_Rev,Blend_Rev)))</f>
        <v/>
      </c>
      <c r="D12" s="22">
        <f>IF(AND(A12=Elapsed+1,Mod_Test="Cumulative catch-up"),Catch_Up,0)</f>
        <v/>
      </c>
      <c r="E12" s="22">
        <f>C12+D12</f>
        <v/>
      </c>
      <c r="F12" s="22">
        <f>SUM($E$9:E12)</f>
        <v/>
      </c>
    </row>
    <row r="13">
      <c r="A13" s="20">
        <f>A12+1</f>
        <v/>
      </c>
      <c r="B13" s="21">
        <f>EDATE(Start_Date,A13-1)</f>
        <v/>
      </c>
      <c r="C13" s="22">
        <f>IF(A13&lt;=Elapsed,Base_Rev,IF(Mod_Test="Separate contract",IF(A13&lt;=Term_1,Base_Rev,Add_Consid/Add_Months),IF(Mod_Test="Prospective",Pros_Rev,Blend_Rev)))</f>
        <v/>
      </c>
      <c r="D13" s="22">
        <f>IF(AND(A13=Elapsed+1,Mod_Test="Cumulative catch-up"),Catch_Up,0)</f>
        <v/>
      </c>
      <c r="E13" s="22">
        <f>C13+D13</f>
        <v/>
      </c>
      <c r="F13" s="22">
        <f>SUM($E$9:E13)</f>
        <v/>
      </c>
      <c r="H13" s="3" t="inlineStr">
        <is>
          <t>Row 15 is the modification date — period 7, July 2024. Under the catch-up treatment it carries $5,400 of ratable revenue plus the $2,400 adjustment, so $7,800 in one month.</t>
        </is>
      </c>
    </row>
    <row r="14">
      <c r="A14" s="20">
        <f>A13+1</f>
        <v/>
      </c>
      <c r="B14" s="21">
        <f>EDATE(Start_Date,A14-1)</f>
        <v/>
      </c>
      <c r="C14" s="22">
        <f>IF(A14&lt;=Elapsed,Base_Rev,IF(Mod_Test="Separate contract",IF(A14&lt;=Term_1,Base_Rev,Add_Consid/Add_Months),IF(Mod_Test="Prospective",Pros_Rev,Blend_Rev)))</f>
        <v/>
      </c>
      <c r="D14" s="22">
        <f>IF(AND(A14=Elapsed+1,Mod_Test="Cumulative catch-up"),Catch_Up,0)</f>
        <v/>
      </c>
      <c r="E14" s="22">
        <f>C14+D14</f>
        <v/>
      </c>
      <c r="F14" s="22">
        <f>SUM($E$9:E14)</f>
        <v/>
      </c>
    </row>
    <row r="15">
      <c r="A15" s="20">
        <f>A14+1</f>
        <v/>
      </c>
      <c r="B15" s="21">
        <f>EDATE(Start_Date,A15-1)</f>
        <v/>
      </c>
      <c r="C15" s="22">
        <f>IF(A15&lt;=Elapsed,Base_Rev,IF(Mod_Test="Separate contract",IF(A15&lt;=Term_1,Base_Rev,Add_Consid/Add_Months),IF(Mod_Test="Prospective",Pros_Rev,Blend_Rev)))</f>
        <v/>
      </c>
      <c r="D15" s="26">
        <f>IF(AND(A15=Elapsed+1,Mod_Test="Cumulative catch-up"),Catch_Up,0)</f>
        <v/>
      </c>
      <c r="E15" s="22">
        <f>C15+D15</f>
        <v/>
      </c>
      <c r="F15" s="22">
        <f>SUM($E$9:E15)</f>
        <v/>
      </c>
    </row>
    <row r="16">
      <c r="A16" s="20">
        <f>A15+1</f>
        <v/>
      </c>
      <c r="B16" s="21">
        <f>EDATE(Start_Date,A16-1)</f>
        <v/>
      </c>
      <c r="C16" s="22">
        <f>IF(A16&lt;=Elapsed,Base_Rev,IF(Mod_Test="Separate contract",IF(A16&lt;=Term_1,Base_Rev,Add_Consid/Add_Months),IF(Mod_Test="Prospective",Pros_Rev,Blend_Rev)))</f>
        <v/>
      </c>
      <c r="D16" s="22">
        <f>IF(AND(A16=Elapsed+1,Mod_Test="Cumulative catch-up"),Catch_Up,0)</f>
        <v/>
      </c>
      <c r="E16" s="22">
        <f>C16+D16</f>
        <v/>
      </c>
      <c r="F16" s="22">
        <f>SUM($E$9:E16)</f>
        <v/>
      </c>
    </row>
    <row r="17">
      <c r="A17" s="20">
        <f>A16+1</f>
        <v/>
      </c>
      <c r="B17" s="21">
        <f>EDATE(Start_Date,A17-1)</f>
        <v/>
      </c>
      <c r="C17" s="22">
        <f>IF(A17&lt;=Elapsed,Base_Rev,IF(Mod_Test="Separate contract",IF(A17&lt;=Term_1,Base_Rev,Add_Consid/Add_Months),IF(Mod_Test="Prospective",Pros_Rev,Blend_Rev)))</f>
        <v/>
      </c>
      <c r="D17" s="22">
        <f>IF(AND(A17=Elapsed+1,Mod_Test="Cumulative catch-up"),Catch_Up,0)</f>
        <v/>
      </c>
      <c r="E17" s="22">
        <f>C17+D17</f>
        <v/>
      </c>
      <c r="F17" s="22">
        <f>SUM($E$9:E17)</f>
        <v/>
      </c>
    </row>
    <row r="18">
      <c r="A18" s="20">
        <f>A17+1</f>
        <v/>
      </c>
      <c r="B18" s="21">
        <f>EDATE(Start_Date,A18-1)</f>
        <v/>
      </c>
      <c r="C18" s="22">
        <f>IF(A18&lt;=Elapsed,Base_Rev,IF(Mod_Test="Separate contract",IF(A18&lt;=Term_1,Base_Rev,Add_Consid/Add_Months),IF(Mod_Test="Prospective",Pros_Rev,Blend_Rev)))</f>
        <v/>
      </c>
      <c r="D18" s="22">
        <f>IF(AND(A18=Elapsed+1,Mod_Test="Cumulative catch-up"),Catch_Up,0)</f>
        <v/>
      </c>
      <c r="E18" s="22">
        <f>C18+D18</f>
        <v/>
      </c>
      <c r="F18" s="22">
        <f>SUM($E$9:E18)</f>
        <v/>
      </c>
      <c r="H18" s="3" t="inlineStr">
        <is>
          <t>Set Distinct to No on Inputs and watch column D come alive. Set the additional consideration to $30,000 and the treatment becomes a separate contract, at which point column C steps up to $7,000 only after month 24.</t>
        </is>
      </c>
    </row>
    <row r="19">
      <c r="A19" s="20">
        <f>A18+1</f>
        <v/>
      </c>
      <c r="B19" s="21">
        <f>EDATE(Start_Date,A19-1)</f>
        <v/>
      </c>
      <c r="C19" s="22">
        <f>IF(A19&lt;=Elapsed,Base_Rev,IF(Mod_Test="Separate contract",IF(A19&lt;=Term_1,Base_Rev,Add_Consid/Add_Months),IF(Mod_Test="Prospective",Pros_Rev,Blend_Rev)))</f>
        <v/>
      </c>
      <c r="D19" s="22">
        <f>IF(AND(A19=Elapsed+1,Mod_Test="Cumulative catch-up"),Catch_Up,0)</f>
        <v/>
      </c>
      <c r="E19" s="22">
        <f>C19+D19</f>
        <v/>
      </c>
      <c r="F19" s="22">
        <f>SUM($E$9:E19)</f>
        <v/>
      </c>
    </row>
    <row r="20">
      <c r="A20" s="20">
        <f>A19+1</f>
        <v/>
      </c>
      <c r="B20" s="21">
        <f>EDATE(Start_Date,A20-1)</f>
        <v/>
      </c>
      <c r="C20" s="22">
        <f>IF(A20&lt;=Elapsed,Base_Rev,IF(Mod_Test="Separate contract",IF(A20&lt;=Term_1,Base_Rev,Add_Consid/Add_Months),IF(Mod_Test="Prospective",Pros_Rev,Blend_Rev)))</f>
        <v/>
      </c>
      <c r="D20" s="22">
        <f>IF(AND(A20=Elapsed+1,Mod_Test="Cumulative catch-up"),Catch_Up,0)</f>
        <v/>
      </c>
      <c r="E20" s="22">
        <f>C20+D20</f>
        <v/>
      </c>
      <c r="F20" s="22">
        <f>SUM($E$9:E20)</f>
        <v/>
      </c>
    </row>
    <row r="21">
      <c r="A21" s="20">
        <f>A20+1</f>
        <v/>
      </c>
      <c r="B21" s="21">
        <f>EDATE(Start_Date,A21-1)</f>
        <v/>
      </c>
      <c r="C21" s="22">
        <f>IF(A21&lt;=Elapsed,Base_Rev,IF(Mod_Test="Separate contract",IF(A21&lt;=Term_1,Base_Rev,Add_Consid/Add_Months),IF(Mod_Test="Prospective",Pros_Rev,Blend_Rev)))</f>
        <v/>
      </c>
      <c r="D21" s="22">
        <f>IF(AND(A21=Elapsed+1,Mod_Test="Cumulative catch-up"),Catch_Up,0)</f>
        <v/>
      </c>
      <c r="E21" s="22">
        <f>C21+D21</f>
        <v/>
      </c>
      <c r="F21" s="22">
        <f>SUM($E$9:E21)</f>
        <v/>
      </c>
    </row>
    <row r="22">
      <c r="A22" s="20">
        <f>A21+1</f>
        <v/>
      </c>
      <c r="B22" s="21">
        <f>EDATE(Start_Date,A22-1)</f>
        <v/>
      </c>
      <c r="C22" s="22">
        <f>IF(A22&lt;=Elapsed,Base_Rev,IF(Mod_Test="Separate contract",IF(A22&lt;=Term_1,Base_Rev,Add_Consid/Add_Months),IF(Mod_Test="Prospective",Pros_Rev,Blend_Rev)))</f>
        <v/>
      </c>
      <c r="D22" s="22">
        <f>IF(AND(A22=Elapsed+1,Mod_Test="Cumulative catch-up"),Catch_Up,0)</f>
        <v/>
      </c>
      <c r="E22" s="22">
        <f>C22+D22</f>
        <v/>
      </c>
      <c r="F22" s="22">
        <f>SUM($E$9:E22)</f>
        <v/>
      </c>
    </row>
    <row r="23">
      <c r="A23" s="20">
        <f>A22+1</f>
        <v/>
      </c>
      <c r="B23" s="21">
        <f>EDATE(Start_Date,A23-1)</f>
        <v/>
      </c>
      <c r="C23" s="22">
        <f>IF(A23&lt;=Elapsed,Base_Rev,IF(Mod_Test="Separate contract",IF(A23&lt;=Term_1,Base_Rev,Add_Consid/Add_Months),IF(Mod_Test="Prospective",Pros_Rev,Blend_Rev)))</f>
        <v/>
      </c>
      <c r="D23" s="22">
        <f>IF(AND(A23=Elapsed+1,Mod_Test="Cumulative catch-up"),Catch_Up,0)</f>
        <v/>
      </c>
      <c r="E23" s="22">
        <f>C23+D23</f>
        <v/>
      </c>
      <c r="F23" s="22">
        <f>SUM($E$9:E23)</f>
        <v/>
      </c>
    </row>
    <row r="24">
      <c r="A24" s="20">
        <f>A23+1</f>
        <v/>
      </c>
      <c r="B24" s="21">
        <f>EDATE(Start_Date,A24-1)</f>
        <v/>
      </c>
      <c r="C24" s="22">
        <f>IF(A24&lt;=Elapsed,Base_Rev,IF(Mod_Test="Separate contract",IF(A24&lt;=Term_1,Base_Rev,Add_Consid/Add_Months),IF(Mod_Test="Prospective",Pros_Rev,Blend_Rev)))</f>
        <v/>
      </c>
      <c r="D24" s="22">
        <f>IF(AND(A24=Elapsed+1,Mod_Test="Cumulative catch-up"),Catch_Up,0)</f>
        <v/>
      </c>
      <c r="E24" s="22">
        <f>C24+D24</f>
        <v/>
      </c>
      <c r="F24" s="22">
        <f>SUM($E$9:E24)</f>
        <v/>
      </c>
    </row>
    <row r="25">
      <c r="A25" s="20">
        <f>A24+1</f>
        <v/>
      </c>
      <c r="B25" s="21">
        <f>EDATE(Start_Date,A25-1)</f>
        <v/>
      </c>
      <c r="C25" s="22">
        <f>IF(A25&lt;=Elapsed,Base_Rev,IF(Mod_Test="Separate contract",IF(A25&lt;=Term_1,Base_Rev,Add_Consid/Add_Months),IF(Mod_Test="Prospective",Pros_Rev,Blend_Rev)))</f>
        <v/>
      </c>
      <c r="D25" s="22">
        <f>IF(AND(A25=Elapsed+1,Mod_Test="Cumulative catch-up"),Catch_Up,0)</f>
        <v/>
      </c>
      <c r="E25" s="22">
        <f>C25+D25</f>
        <v/>
      </c>
      <c r="F25" s="22">
        <f>SUM($E$9:E25)</f>
        <v/>
      </c>
    </row>
    <row r="26">
      <c r="A26" s="20">
        <f>A25+1</f>
        <v/>
      </c>
      <c r="B26" s="21">
        <f>EDATE(Start_Date,A26-1)</f>
        <v/>
      </c>
      <c r="C26" s="22">
        <f>IF(A26&lt;=Elapsed,Base_Rev,IF(Mod_Test="Separate contract",IF(A26&lt;=Term_1,Base_Rev,Add_Consid/Add_Months),IF(Mod_Test="Prospective",Pros_Rev,Blend_Rev)))</f>
        <v/>
      </c>
      <c r="D26" s="22">
        <f>IF(AND(A26=Elapsed+1,Mod_Test="Cumulative catch-up"),Catch_Up,0)</f>
        <v/>
      </c>
      <c r="E26" s="22">
        <f>C26+D26</f>
        <v/>
      </c>
      <c r="F26" s="22">
        <f>SUM($E$9:E26)</f>
        <v/>
      </c>
    </row>
    <row r="27">
      <c r="A27" s="20">
        <f>A26+1</f>
        <v/>
      </c>
      <c r="B27" s="21">
        <f>EDATE(Start_Date,A27-1)</f>
        <v/>
      </c>
      <c r="C27" s="22">
        <f>IF(A27&lt;=Elapsed,Base_Rev,IF(Mod_Test="Separate contract",IF(A27&lt;=Term_1,Base_Rev,Add_Consid/Add_Months),IF(Mod_Test="Prospective",Pros_Rev,Blend_Rev)))</f>
        <v/>
      </c>
      <c r="D27" s="22">
        <f>IF(AND(A27=Elapsed+1,Mod_Test="Cumulative catch-up"),Catch_Up,0)</f>
        <v/>
      </c>
      <c r="E27" s="22">
        <f>C27+D27</f>
        <v/>
      </c>
      <c r="F27" s="22">
        <f>SUM($E$9:E27)</f>
        <v/>
      </c>
    </row>
    <row r="28">
      <c r="A28" s="20">
        <f>A27+1</f>
        <v/>
      </c>
      <c r="B28" s="21">
        <f>EDATE(Start_Date,A28-1)</f>
        <v/>
      </c>
      <c r="C28" s="22">
        <f>IF(A28&lt;=Elapsed,Base_Rev,IF(Mod_Test="Separate contract",IF(A28&lt;=Term_1,Base_Rev,Add_Consid/Add_Months),IF(Mod_Test="Prospective",Pros_Rev,Blend_Rev)))</f>
        <v/>
      </c>
      <c r="D28" s="22">
        <f>IF(AND(A28=Elapsed+1,Mod_Test="Cumulative catch-up"),Catch_Up,0)</f>
        <v/>
      </c>
      <c r="E28" s="22">
        <f>C28+D28</f>
        <v/>
      </c>
      <c r="F28" s="22">
        <f>SUM($E$9:E28)</f>
        <v/>
      </c>
    </row>
    <row r="29">
      <c r="A29" s="20">
        <f>A28+1</f>
        <v/>
      </c>
      <c r="B29" s="21">
        <f>EDATE(Start_Date,A29-1)</f>
        <v/>
      </c>
      <c r="C29" s="22">
        <f>IF(A29&lt;=Elapsed,Base_Rev,IF(Mod_Test="Separate contract",IF(A29&lt;=Term_1,Base_Rev,Add_Consid/Add_Months),IF(Mod_Test="Prospective",Pros_Rev,Blend_Rev)))</f>
        <v/>
      </c>
      <c r="D29" s="22">
        <f>IF(AND(A29=Elapsed+1,Mod_Test="Cumulative catch-up"),Catch_Up,0)</f>
        <v/>
      </c>
      <c r="E29" s="22">
        <f>C29+D29</f>
        <v/>
      </c>
      <c r="F29" s="22">
        <f>SUM($E$9:E29)</f>
        <v/>
      </c>
    </row>
    <row r="30">
      <c r="A30" s="20">
        <f>A29+1</f>
        <v/>
      </c>
      <c r="B30" s="21">
        <f>EDATE(Start_Date,A30-1)</f>
        <v/>
      </c>
      <c r="C30" s="22">
        <f>IF(A30&lt;=Elapsed,Base_Rev,IF(Mod_Test="Separate contract",IF(A30&lt;=Term_1,Base_Rev,Add_Consid/Add_Months),IF(Mod_Test="Prospective",Pros_Rev,Blend_Rev)))</f>
        <v/>
      </c>
      <c r="D30" s="22">
        <f>IF(AND(A30=Elapsed+1,Mod_Test="Cumulative catch-up"),Catch_Up,0)</f>
        <v/>
      </c>
      <c r="E30" s="22">
        <f>C30+D30</f>
        <v/>
      </c>
      <c r="F30" s="22">
        <f>SUM($E$9:E30)</f>
        <v/>
      </c>
    </row>
    <row r="31">
      <c r="A31" s="20">
        <f>A30+1</f>
        <v/>
      </c>
      <c r="B31" s="21">
        <f>EDATE(Start_Date,A31-1)</f>
        <v/>
      </c>
      <c r="C31" s="22">
        <f>IF(A31&lt;=Elapsed,Base_Rev,IF(Mod_Test="Separate contract",IF(A31&lt;=Term_1,Base_Rev,Add_Consid/Add_Months),IF(Mod_Test="Prospective",Pros_Rev,Blend_Rev)))</f>
        <v/>
      </c>
      <c r="D31" s="22">
        <f>IF(AND(A31=Elapsed+1,Mod_Test="Cumulative catch-up"),Catch_Up,0)</f>
        <v/>
      </c>
      <c r="E31" s="22">
        <f>C31+D31</f>
        <v/>
      </c>
      <c r="F31" s="22">
        <f>SUM($E$9:E31)</f>
        <v/>
      </c>
    </row>
    <row r="32">
      <c r="A32" s="20">
        <f>A31+1</f>
        <v/>
      </c>
      <c r="B32" s="21">
        <f>EDATE(Start_Date,A32-1)</f>
        <v/>
      </c>
      <c r="C32" s="22">
        <f>IF(A32&lt;=Elapsed,Base_Rev,IF(Mod_Test="Separate contract",IF(A32&lt;=Term_1,Base_Rev,Add_Consid/Add_Months),IF(Mod_Test="Prospective",Pros_Rev,Blend_Rev)))</f>
        <v/>
      </c>
      <c r="D32" s="22">
        <f>IF(AND(A32=Elapsed+1,Mod_Test="Cumulative catch-up"),Catch_Up,0)</f>
        <v/>
      </c>
      <c r="E32" s="22">
        <f>C32+D32</f>
        <v/>
      </c>
      <c r="F32" s="22">
        <f>SUM($E$9:E32)</f>
        <v/>
      </c>
    </row>
    <row r="33">
      <c r="A33" s="20">
        <f>A32+1</f>
        <v/>
      </c>
      <c r="B33" s="21">
        <f>EDATE(Start_Date,A33-1)</f>
        <v/>
      </c>
      <c r="C33" s="22">
        <f>IF(A33&lt;=Elapsed,Base_Rev,IF(Mod_Test="Separate contract",IF(A33&lt;=Term_1,Base_Rev,Add_Consid/Add_Months),IF(Mod_Test="Prospective",Pros_Rev,Blend_Rev)))</f>
        <v/>
      </c>
      <c r="D33" s="22">
        <f>IF(AND(A33=Elapsed+1,Mod_Test="Cumulative catch-up"),Catch_Up,0)</f>
        <v/>
      </c>
      <c r="E33" s="22">
        <f>C33+D33</f>
        <v/>
      </c>
      <c r="F33" s="22">
        <f>SUM($E$9:E33)</f>
        <v/>
      </c>
    </row>
    <row r="34">
      <c r="A34" s="20">
        <f>A33+1</f>
        <v/>
      </c>
      <c r="B34" s="21">
        <f>EDATE(Start_Date,A34-1)</f>
        <v/>
      </c>
      <c r="C34" s="22">
        <f>IF(A34&lt;=Elapsed,Base_Rev,IF(Mod_Test="Separate contract",IF(A34&lt;=Term_1,Base_Rev,Add_Consid/Add_Months),IF(Mod_Test="Prospective",Pros_Rev,Blend_Rev)))</f>
        <v/>
      </c>
      <c r="D34" s="22">
        <f>IF(AND(A34=Elapsed+1,Mod_Test="Cumulative catch-up"),Catch_Up,0)</f>
        <v/>
      </c>
      <c r="E34" s="22">
        <f>C34+D34</f>
        <v/>
      </c>
      <c r="F34" s="22">
        <f>SUM($E$9:E34)</f>
        <v/>
      </c>
    </row>
    <row r="35">
      <c r="A35" s="20">
        <f>A34+1</f>
        <v/>
      </c>
      <c r="B35" s="21">
        <f>EDATE(Start_Date,A35-1)</f>
        <v/>
      </c>
      <c r="C35" s="22">
        <f>IF(A35&lt;=Elapsed,Base_Rev,IF(Mod_Test="Separate contract",IF(A35&lt;=Term_1,Base_Rev,Add_Consid/Add_Months),IF(Mod_Test="Prospective",Pros_Rev,Blend_Rev)))</f>
        <v/>
      </c>
      <c r="D35" s="22">
        <f>IF(AND(A35=Elapsed+1,Mod_Test="Cumulative catch-up"),Catch_Up,0)</f>
        <v/>
      </c>
      <c r="E35" s="22">
        <f>C35+D35</f>
        <v/>
      </c>
      <c r="F35" s="22">
        <f>SUM($E$9:E35)</f>
        <v/>
      </c>
    </row>
    <row r="36">
      <c r="A36" s="20">
        <f>A35+1</f>
        <v/>
      </c>
      <c r="B36" s="21">
        <f>EDATE(Start_Date,A36-1)</f>
        <v/>
      </c>
      <c r="C36" s="22">
        <f>IF(A36&lt;=Elapsed,Base_Rev,IF(Mod_Test="Separate contract",IF(A36&lt;=Term_1,Base_Rev,Add_Consid/Add_Months),IF(Mod_Test="Prospective",Pros_Rev,Blend_Rev)))</f>
        <v/>
      </c>
      <c r="D36" s="22">
        <f>IF(AND(A36=Elapsed+1,Mod_Test="Cumulative catch-up"),Catch_Up,0)</f>
        <v/>
      </c>
      <c r="E36" s="22">
        <f>C36+D36</f>
        <v/>
      </c>
      <c r="F36" s="22">
        <f>SUM($E$9:E36)</f>
        <v/>
      </c>
    </row>
    <row r="37">
      <c r="A37" s="20">
        <f>A36+1</f>
        <v/>
      </c>
      <c r="B37" s="21">
        <f>EDATE(Start_Date,A37-1)</f>
        <v/>
      </c>
      <c r="C37" s="22">
        <f>IF(A37&lt;=Elapsed,Base_Rev,IF(Mod_Test="Separate contract",IF(A37&lt;=Term_1,Base_Rev,Add_Consid/Add_Months),IF(Mod_Test="Prospective",Pros_Rev,Blend_Rev)))</f>
        <v/>
      </c>
      <c r="D37" s="22">
        <f>IF(AND(A37=Elapsed+1,Mod_Test="Cumulative catch-up"),Catch_Up,0)</f>
        <v/>
      </c>
      <c r="E37" s="22">
        <f>C37+D37</f>
        <v/>
      </c>
      <c r="F37" s="22">
        <f>SUM($E$9:E37)</f>
        <v/>
      </c>
    </row>
    <row r="38">
      <c r="A38" s="20">
        <f>A37+1</f>
        <v/>
      </c>
      <c r="B38" s="21">
        <f>EDATE(Start_Date,A38-1)</f>
        <v/>
      </c>
      <c r="C38" s="22">
        <f>IF(A38&lt;=Elapsed,Base_Rev,IF(Mod_Test="Separate contract",IF(A38&lt;=Term_1,Base_Rev,Add_Consid/Add_Months),IF(Mod_Test="Prospective",Pros_Rev,Blend_Rev)))</f>
        <v/>
      </c>
      <c r="D38" s="22">
        <f>IF(AND(A38=Elapsed+1,Mod_Test="Cumulative catch-up"),Catch_Up,0)</f>
        <v/>
      </c>
      <c r="E38" s="22">
        <f>C38+D38</f>
        <v/>
      </c>
      <c r="F38" s="22">
        <f>SUM($E$9:E38)</f>
        <v/>
      </c>
    </row>
    <row r="40">
      <c r="B40" s="23" t="inlineStr">
        <is>
          <t>Total</t>
        </is>
      </c>
      <c r="C40" s="24">
        <f>SUM(C9:C38)</f>
        <v/>
      </c>
      <c r="D40" s="24">
        <f>SUM(D9:D38)</f>
        <v/>
      </c>
      <c r="E40" s="24">
        <f>SUM(E9:E38)</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40"/>
  <sheetViews>
    <sheetView showGridLines="0" workbookViewId="0">
      <pane ySplit="8" topLeftCell="A9" activePane="bottomLeft" state="frozen"/>
      <selection pane="bottomLeft" activeCell="A1" sqref="A1"/>
    </sheetView>
  </sheetViews>
  <sheetFormatPr baseColWidth="8" defaultRowHeight="15"/>
  <cols>
    <col width="9" customWidth="1" min="1" max="1"/>
    <col width="16" customWidth="1" min="2" max="2"/>
    <col width="18" customWidth="1" min="3" max="3"/>
    <col width="18" customWidth="1" min="4" max="4"/>
    <col width="18" customWidth="1" min="5" max="5"/>
    <col width="18" customWidth="1" min="6" max="6"/>
    <col width="18" customWidth="1" min="7" max="7"/>
    <col width="4" customWidth="1" min="8" max="8"/>
    <col width="90" customWidth="1" min="10" max="10"/>
  </cols>
  <sheetData>
    <row r="1">
      <c r="A1" s="5" t="inlineStr">
        <is>
          <t>All three treatments at once — Excel 365</t>
        </is>
      </c>
    </row>
    <row r="3">
      <c r="B3" s="14">
        <f>Mod_Test</f>
        <v/>
      </c>
      <c r="J3" t="inlineStr">
        <is>
          <t>Treatment selected</t>
        </is>
      </c>
    </row>
    <row r="4">
      <c r="B4" s="27">
        <f>SUM(F9:F38)</f>
        <v/>
      </c>
      <c r="J4" t="inlineStr">
        <is>
          <t>Total under the selected treatment</t>
        </is>
      </c>
    </row>
    <row r="5">
      <c r="B5" s="16">
        <f>Total_Consid</f>
        <v/>
      </c>
      <c r="J5" t="inlineStr">
        <is>
          <t>Total consideration</t>
        </is>
      </c>
    </row>
    <row r="8" ht="30" customHeight="1">
      <c r="A8" s="19" t="inlineStr">
        <is>
          <t>Period</t>
        </is>
      </c>
      <c r="B8" s="19" t="inlineStr">
        <is>
          <t>Month</t>
        </is>
      </c>
      <c r="C8" s="19" t="inlineStr">
        <is>
          <t>Separate contract</t>
        </is>
      </c>
      <c r="D8" s="19" t="inlineStr">
        <is>
          <t>Prospective</t>
        </is>
      </c>
      <c r="E8" s="19" t="inlineStr">
        <is>
          <t>Cumulative catch-up</t>
        </is>
      </c>
      <c r="F8" s="19" t="inlineStr">
        <is>
          <t>Selected</t>
        </is>
      </c>
      <c r="G8" s="19" t="inlineStr">
        <is>
          <t>Cumulative</t>
        </is>
      </c>
      <c r="J8" s="3" t="inlineStr">
        <is>
          <t>Three formulas, thirty rows, five money columns. Every treatment is computed whether or not it was selected, which is the point: the two you did not pick are still on the sheet, so the conversation about which one applies can be had with numbers rather than adjectives.</t>
        </is>
      </c>
    </row>
    <row r="9">
      <c r="A9" s="28" cm="1">
        <f t="array" ref="A9:A38">_xlfn.SEQUENCE(Term_2)</f>
        <v>0</v>
      </c>
      <c r="B9" s="29" cm="1">
        <f t="array" ref="B9:B38">EDATE(Start_Date,_xlfn.SEQUENCE(Term_2)-1)</f>
        <v>0</v>
      </c>
      <c r="C9" s="30" cm="1">
        <f t="array" ref="C9:G38">_xlfn.LET(_xlpm.n,Term_2,_xlpm.el,Elapsed,_xlpm.base,Base_Rev,_xlpm.per,_xlfn.SEQUENCE(_xlpm.n),_xlpm.pre,_xlpm.per&lt;=_xlpm.el,_xlpm.sep,IF(_xlpm.per&lt;=Term_1,_xlpm.base,Add_Consid/Add_Months),_xlpm.pro,IF(_xlpm.pre,_xlpm.base,Pros_Rev),_xlpm.bl,Blend_Rev,_xlpm.cat,IF(_xlpm.pre,_xlpm.base,_xlpm.bl)+IF(_xlpm.per=_xlpm.el+1,Catch_Up,0),_xlpm.sel,IF(Mod_Test="Separate contract",_xlpm.sep,IF(Mod_Test="Prospective",_xlpm.pro,_xlpm.cat)),_xlfn.HSTACK(_xlpm.sep,_xlpm.pro,_xlpm.cat,_xlpm.sel,_xlfn.SCAN(0,_xlpm.sel,_xlfn.LAMBDA(_xlpm.a,_xlpm.b,_xlpm.a+_xlpm.b))))</f>
        <v>0</v>
      </c>
      <c r="D9" s="31" t="n"/>
      <c r="E9" s="31" t="n"/>
      <c r="F9" s="31" t="n"/>
      <c r="G9" s="31" t="n"/>
    </row>
    <row r="10">
      <c r="A10" s="20" t="n"/>
      <c r="B10" s="21" t="n"/>
      <c r="C10" s="31" t="n"/>
      <c r="D10" s="31" t="n"/>
      <c r="E10" s="31" t="n"/>
      <c r="F10" s="31" t="n"/>
      <c r="G10" s="31" t="n"/>
    </row>
    <row r="11">
      <c r="A11" s="20" t="n"/>
      <c r="B11" s="21" t="n"/>
      <c r="C11" s="31" t="n"/>
      <c r="D11" s="31" t="n"/>
      <c r="E11" s="31" t="n"/>
      <c r="F11" s="31" t="n"/>
      <c r="G11" s="31" t="n"/>
    </row>
    <row r="12">
      <c r="A12" s="20" t="n"/>
      <c r="B12" s="21" t="n"/>
      <c r="C12" s="31" t="n"/>
      <c r="D12" s="31" t="n"/>
      <c r="E12" s="31" t="n"/>
      <c r="F12" s="31" t="n"/>
      <c r="G12" s="31" t="n"/>
      <c r="J12" s="3" t="inlineStr">
        <is>
          <t>pre is an ARRAY of TRUE/FALSE, so IF(pre, base, bl) broadcasts down all thirty rows. IF(per=el+1, Catch_Up, 0) does the same thing to place the adjustment on exactly one row — no lookup, no hardcoded row number.</t>
        </is>
      </c>
    </row>
    <row r="13">
      <c r="A13" s="20" t="n"/>
      <c r="B13" s="21" t="n"/>
      <c r="C13" s="31" t="n"/>
      <c r="D13" s="31" t="n"/>
      <c r="E13" s="31" t="n"/>
      <c r="F13" s="31" t="n"/>
      <c r="G13" s="31" t="n"/>
    </row>
    <row r="14">
      <c r="A14" s="20" t="n"/>
      <c r="B14" s="21" t="n"/>
      <c r="C14" s="31" t="n"/>
      <c r="D14" s="31" t="n"/>
      <c r="E14" s="31" t="n"/>
      <c r="F14" s="31" t="n"/>
      <c r="G14" s="31" t="n"/>
    </row>
    <row r="15">
      <c r="A15" s="20" t="n"/>
      <c r="B15" s="21" t="n"/>
      <c r="C15" s="31" t="n"/>
      <c r="D15" s="31" t="n"/>
      <c r="E15" s="31" t="n"/>
      <c r="F15" s="31" t="n"/>
      <c r="G15" s="31" t="n"/>
    </row>
    <row r="16">
      <c r="A16" s="20" t="n"/>
      <c r="B16" s="21" t="n"/>
      <c r="C16" s="31" t="n"/>
      <c r="D16" s="31" t="n"/>
      <c r="E16" s="31" t="n"/>
      <c r="F16" s="31" t="n"/>
      <c r="G16" s="31" t="n"/>
      <c r="J16" s="3" t="inlineStr">
        <is>
          <t>sel picks a whole COLUMN, not a cell. IF with a scalar test returns whichever branch it picks, and here each branch is already a 30-row array, so the whole column comes back intact. That is the one case where IF's scalar behaviour is exactly what you want.</t>
        </is>
      </c>
    </row>
    <row r="17">
      <c r="A17" s="20" t="n"/>
      <c r="B17" s="21" t="n"/>
      <c r="C17" s="31" t="n"/>
      <c r="D17" s="31" t="n"/>
      <c r="E17" s="31" t="n"/>
      <c r="F17" s="31" t="n"/>
      <c r="G17" s="31" t="n"/>
    </row>
    <row r="18">
      <c r="A18" s="20" t="n"/>
      <c r="B18" s="21" t="n"/>
      <c r="C18" s="31" t="n"/>
      <c r="D18" s="31" t="n"/>
      <c r="E18" s="31" t="n"/>
      <c r="F18" s="31" t="n"/>
      <c r="G18" s="31" t="n"/>
    </row>
    <row r="19">
      <c r="A19" s="20" t="n"/>
      <c r="B19" s="21" t="n"/>
      <c r="C19" s="31" t="n"/>
      <c r="D19" s="31" t="n"/>
      <c r="E19" s="31" t="n"/>
      <c r="F19" s="31" t="n"/>
      <c r="G19" s="31" t="n"/>
    </row>
    <row r="20">
      <c r="A20" s="20" t="n"/>
      <c r="B20" s="21" t="n"/>
      <c r="C20" s="31" t="n"/>
      <c r="D20" s="31" t="n"/>
      <c r="E20" s="31" t="n"/>
      <c r="F20" s="31" t="n"/>
      <c r="G20" s="31" t="n"/>
      <c r="J20" s="3" t="inlineStr">
        <is>
          <t>SCAN turns the selected column into a running total in the same pass. Row 40 says $162,000 under every treatment — a modification changes the pattern and the timing, never the total.</t>
        </is>
      </c>
    </row>
    <row r="21">
      <c r="A21" s="20" t="n"/>
      <c r="B21" s="21" t="n"/>
      <c r="C21" s="31" t="n"/>
      <c r="D21" s="31" t="n"/>
      <c r="E21" s="31" t="n"/>
      <c r="F21" s="31" t="n"/>
      <c r="G21" s="31" t="n"/>
    </row>
    <row r="22">
      <c r="A22" s="20" t="n"/>
      <c r="B22" s="21" t="n"/>
      <c r="C22" s="31" t="n"/>
      <c r="D22" s="31" t="n"/>
      <c r="E22" s="31" t="n"/>
      <c r="F22" s="31" t="n"/>
      <c r="G22" s="31" t="n"/>
    </row>
    <row r="23">
      <c r="A23" s="20" t="n"/>
      <c r="B23" s="21" t="n"/>
      <c r="C23" s="31" t="n"/>
      <c r="D23" s="31" t="n"/>
      <c r="E23" s="31" t="n"/>
      <c r="F23" s="31" t="n"/>
      <c r="G23" s="31" t="n"/>
    </row>
    <row r="24">
      <c r="A24" s="20" t="n"/>
      <c r="B24" s="21" t="n"/>
      <c r="C24" s="31" t="n"/>
      <c r="D24" s="31" t="n"/>
      <c r="E24" s="31" t="n"/>
      <c r="F24" s="31" t="n"/>
      <c r="G24" s="31" t="n"/>
    </row>
    <row r="25">
      <c r="A25" s="20" t="n"/>
      <c r="B25" s="21" t="n"/>
      <c r="C25" s="31" t="n"/>
      <c r="D25" s="31" t="n"/>
      <c r="E25" s="31" t="n"/>
      <c r="F25" s="31" t="n"/>
      <c r="G25" s="31" t="n"/>
    </row>
    <row r="26">
      <c r="A26" s="20" t="n"/>
      <c r="B26" s="21" t="n"/>
      <c r="C26" s="31" t="n"/>
      <c r="D26" s="31" t="n"/>
      <c r="E26" s="31" t="n"/>
      <c r="F26" s="31" t="n"/>
      <c r="G26" s="31" t="n"/>
    </row>
    <row r="27">
      <c r="A27" s="20" t="n"/>
      <c r="B27" s="21" t="n"/>
      <c r="C27" s="31" t="n"/>
      <c r="D27" s="31" t="n"/>
      <c r="E27" s="31" t="n"/>
      <c r="F27" s="31" t="n"/>
      <c r="G27" s="31" t="n"/>
    </row>
    <row r="28">
      <c r="A28" s="20" t="n"/>
      <c r="B28" s="21" t="n"/>
      <c r="C28" s="31" t="n"/>
      <c r="D28" s="31" t="n"/>
      <c r="E28" s="31" t="n"/>
      <c r="F28" s="31" t="n"/>
      <c r="G28" s="31" t="n"/>
    </row>
    <row r="29">
      <c r="A29" s="20" t="n"/>
      <c r="B29" s="21" t="n"/>
      <c r="C29" s="31" t="n"/>
      <c r="D29" s="31" t="n"/>
      <c r="E29" s="31" t="n"/>
      <c r="F29" s="31" t="n"/>
      <c r="G29" s="31" t="n"/>
    </row>
    <row r="30">
      <c r="A30" s="20" t="n"/>
      <c r="B30" s="21" t="n"/>
      <c r="C30" s="31" t="n"/>
      <c r="D30" s="31" t="n"/>
      <c r="E30" s="31" t="n"/>
      <c r="F30" s="31" t="n"/>
      <c r="G30" s="31" t="n"/>
    </row>
    <row r="31">
      <c r="A31" s="20" t="n"/>
      <c r="B31" s="21" t="n"/>
      <c r="C31" s="31" t="n"/>
      <c r="D31" s="31" t="n"/>
      <c r="E31" s="31" t="n"/>
      <c r="F31" s="31" t="n"/>
      <c r="G31" s="31" t="n"/>
    </row>
    <row r="32">
      <c r="A32" s="20" t="n"/>
      <c r="B32" s="21" t="n"/>
      <c r="C32" s="31" t="n"/>
      <c r="D32" s="31" t="n"/>
      <c r="E32" s="31" t="n"/>
      <c r="F32" s="31" t="n"/>
      <c r="G32" s="31" t="n"/>
    </row>
    <row r="33">
      <c r="A33" s="20" t="n"/>
      <c r="B33" s="21" t="n"/>
      <c r="C33" s="31" t="n"/>
      <c r="D33" s="31" t="n"/>
      <c r="E33" s="31" t="n"/>
      <c r="F33" s="31" t="n"/>
      <c r="G33" s="31" t="n"/>
    </row>
    <row r="34">
      <c r="A34" s="20" t="n"/>
      <c r="B34" s="21" t="n"/>
      <c r="C34" s="31" t="n"/>
      <c r="D34" s="31" t="n"/>
      <c r="E34" s="31" t="n"/>
      <c r="F34" s="31" t="n"/>
      <c r="G34" s="31" t="n"/>
    </row>
    <row r="35">
      <c r="A35" s="20" t="n"/>
      <c r="B35" s="21" t="n"/>
      <c r="C35" s="31" t="n"/>
      <c r="D35" s="31" t="n"/>
      <c r="E35" s="31" t="n"/>
      <c r="F35" s="31" t="n"/>
      <c r="G35" s="31" t="n"/>
    </row>
    <row r="36">
      <c r="A36" s="20" t="n"/>
      <c r="B36" s="21" t="n"/>
      <c r="C36" s="31" t="n"/>
      <c r="D36" s="31" t="n"/>
      <c r="E36" s="31" t="n"/>
      <c r="F36" s="31" t="n"/>
      <c r="G36" s="31" t="n"/>
    </row>
    <row r="37">
      <c r="A37" s="20" t="n"/>
      <c r="B37" s="21" t="n"/>
      <c r="C37" s="31" t="n"/>
      <c r="D37" s="31" t="n"/>
      <c r="E37" s="31" t="n"/>
      <c r="F37" s="31" t="n"/>
      <c r="G37" s="31" t="n"/>
    </row>
    <row r="38">
      <c r="A38" s="20" t="n"/>
      <c r="B38" s="21" t="n"/>
      <c r="C38" s="31" t="n"/>
      <c r="D38" s="31" t="n"/>
      <c r="E38" s="31" t="n"/>
      <c r="F38" s="31" t="n"/>
      <c r="G38" s="31" t="n"/>
    </row>
    <row r="40">
      <c r="C40" s="24">
        <f>SUM(C9:C38)</f>
        <v/>
      </c>
      <c r="D40" s="24">
        <f>SUM(D9:D38)</f>
        <v/>
      </c>
      <c r="E40" s="24">
        <f>SUM(E9:E38)</f>
        <v/>
      </c>
      <c r="F40" s="24">
        <f>SUM(F9:F38)</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12" customWidth="1" min="1" max="1"/>
    <col width="42" customWidth="1" min="2" max="2"/>
    <col width="16" customWidth="1" min="3" max="3"/>
    <col width="16" customWidth="1" min="4" max="4"/>
    <col width="76" customWidth="1" min="5" max="5"/>
  </cols>
  <sheetData>
    <row r="1">
      <c r="A1" s="5" t="inlineStr">
        <is>
          <t>Journal entries</t>
        </is>
      </c>
    </row>
    <row r="3">
      <c r="A3" s="6" t="inlineStr">
        <is>
          <t>1. THE CUMULATIVE CATCH-UP, ON THE MODIFICATION DATE</t>
        </is>
      </c>
      <c r="E3" s="3" t="inlineStr">
        <is>
          <t>Only exists under the catch-up treatment. Under separate-contract or prospective accounting this entry is zero and must not be posted.</t>
        </is>
      </c>
    </row>
    <row r="4" ht="30" customHeight="1">
      <c r="A4" s="19" t="inlineStr">
        <is>
          <t>Date</t>
        </is>
      </c>
      <c r="B4" s="19" t="inlineStr">
        <is>
          <t>Account</t>
        </is>
      </c>
      <c r="C4" s="19" t="inlineStr">
        <is>
          <t>Debit</t>
        </is>
      </c>
      <c r="D4" s="19" t="inlineStr">
        <is>
          <t>Credit</t>
        </is>
      </c>
      <c r="E4" s="19" t="inlineStr">
        <is>
          <t>Note</t>
        </is>
      </c>
    </row>
    <row r="5">
      <c r="A5" s="21">
        <f>Mod_Date</f>
        <v/>
      </c>
      <c r="B5" t="inlineStr">
        <is>
          <t>Contract asset (unbilled receivable)</t>
        </is>
      </c>
      <c r="C5" s="17">
        <f>MAX(0,IF(Mod_Test="Cumulative catch-up",Catch_Up,0))</f>
        <v/>
      </c>
      <c r="D5" s="17">
        <f>MAX(0,-IF(Mod_Test="Cumulative catch-up",Catch_Up,0))</f>
        <v/>
      </c>
      <c r="E5" s="8" t="inlineStr">
        <is>
          <t>The revenue was earned under the reallocated rate but has not been billed, so it sits as a contract asset rather than a receivable.</t>
        </is>
      </c>
    </row>
    <row r="6">
      <c r="B6" t="inlineStr">
        <is>
          <t>Revenue</t>
        </is>
      </c>
      <c r="C6" s="17">
        <f>MAX(0,-IF(Mod_Test="Cumulative catch-up",Catch_Up,0))</f>
        <v/>
      </c>
      <c r="D6" s="17">
        <f>MAX(0,IF(Mod_Test="Cumulative catch-up",Catch_Up,0))</f>
        <v/>
      </c>
      <c r="E6" s="3" t="inlineStr">
        <is>
          <t>MAX(0,adj) and MAX(0,-adj) put the amount on the correct side by themselves, so a reallocation that REDUCES cumulative revenue posts as a debit to revenue with nothing to change.</t>
        </is>
      </c>
    </row>
    <row r="7">
      <c r="B7" s="23" t="inlineStr">
        <is>
          <t>Balance check</t>
        </is>
      </c>
      <c r="C7" s="24">
        <f>SUM(C5:C6)-SUM(D5:D6)</f>
        <v/>
      </c>
      <c r="E7" s="8" t="inlineStr">
        <is>
          <t>Zero, or something is wrong.</t>
        </is>
      </c>
    </row>
    <row r="9">
      <c r="A9" s="6" t="inlineStr">
        <is>
          <t>2. A TYPICAL MONTH, BEFORE AND AFTER</t>
        </is>
      </c>
    </row>
    <row r="10" ht="30" customHeight="1">
      <c r="A10" s="19" t="inlineStr"/>
      <c r="B10" s="19" t="inlineStr">
        <is>
          <t>Account</t>
        </is>
      </c>
      <c r="C10" s="19" t="inlineStr">
        <is>
          <t>Month 6 (June)</t>
        </is>
      </c>
      <c r="D10" s="19" t="inlineStr">
        <is>
          <t>Month 7 (July)</t>
        </is>
      </c>
      <c r="E10" s="19" t="inlineStr">
        <is>
          <t>Note</t>
        </is>
      </c>
    </row>
    <row r="11">
      <c r="B11" t="inlineStr">
        <is>
          <t>Dr  Contract asset / Accounts receivable</t>
        </is>
      </c>
      <c r="C11" s="17">
        <f>'Classic Modified'!E14</f>
        <v/>
      </c>
      <c r="D11" s="17">
        <f>'Classic Modified'!E15</f>
        <v/>
      </c>
      <c r="E11" s="3" t="inlineStr">
        <is>
          <t>Under the catch-up treatment July carries the reallocated $5,400 plus the $2,400 true-up in the same month, which is why it is nearly half as large again as June. Under the prospective treatment it is a flat $5,500 and June is untouched.</t>
        </is>
      </c>
    </row>
    <row r="12">
      <c r="B12" t="inlineStr">
        <is>
          <t>Cr  Revenue</t>
        </is>
      </c>
      <c r="C12" s="17">
        <f>'Classic Modified'!E14</f>
        <v/>
      </c>
      <c r="D12" s="17">
        <f>'Classic Modified'!E15</f>
        <v/>
      </c>
    </row>
    <row r="13">
      <c r="B13" t="inlineStr">
        <is>
          <t>Movement</t>
        </is>
      </c>
      <c r="C13" s="16">
        <f>D12-C12</f>
        <v/>
      </c>
    </row>
    <row r="15">
      <c r="A15" s="6" t="inlineStr">
        <is>
          <t>3. WHAT THE OTHER TWO TREATMENTS WOULD HAVE POSTED</t>
        </is>
      </c>
    </row>
    <row r="16" ht="30" customHeight="1">
      <c r="A16" s="19" t="inlineStr"/>
      <c r="B16" s="19" t="inlineStr">
        <is>
          <t>Treatment</t>
        </is>
      </c>
      <c r="C16" s="19" t="inlineStr">
        <is>
          <t>Catch-up entry</t>
        </is>
      </c>
      <c r="D16" s="19" t="inlineStr">
        <is>
          <t>Monthly revenue after</t>
        </is>
      </c>
      <c r="E16" s="19" t="inlineStr">
        <is>
          <t>Note</t>
        </is>
      </c>
    </row>
    <row r="17">
      <c r="B17" t="inlineStr">
        <is>
          <t>Separate contract</t>
        </is>
      </c>
      <c r="C17" s="16">
        <f>0</f>
        <v/>
      </c>
      <c r="D17" s="16">
        <f>Base_Rev</f>
        <v/>
      </c>
      <c r="E17" s="3" t="inlineStr">
        <is>
          <t>Original schedule untouched; the extension is its own contract at $7,000 a month once month 24 passes.</t>
        </is>
      </c>
    </row>
    <row r="18">
      <c r="B18" t="inlineStr">
        <is>
          <t>Prospective</t>
        </is>
      </c>
      <c r="C18" s="16">
        <f>0</f>
        <v/>
      </c>
      <c r="D18" s="16">
        <f>Pros_Rev</f>
        <v/>
      </c>
      <c r="E18" s="3" t="inlineStr">
        <is>
          <t>Nothing already recognised is adjusted. The remaining consideration is simply respread.</t>
        </is>
      </c>
    </row>
    <row r="19">
      <c r="B19" t="inlineStr">
        <is>
          <t>Cumulative catch-up</t>
        </is>
      </c>
      <c r="C19" s="16">
        <f>Catch_Up</f>
        <v/>
      </c>
      <c r="D19" s="16">
        <f>Blend_Rev</f>
        <v/>
      </c>
      <c r="E19" s="3" t="inlineStr">
        <is>
          <t>The only branch that touches the past — and the only one that produces a journal entry today.</t>
        </is>
      </c>
    </row>
    <row r="22">
      <c r="A22" s="6" t="inlineStr">
        <is>
          <t>4. THE SAME CATCH-UP ENTRY, FROM ONE 365 FORMULA</t>
        </is>
      </c>
      <c r="E22" s="3" t="inlineStr">
        <is>
          <t>One cell, one spill. VSTACK of HSTACKs gives a real three-column entry rather than a strip of text, and the MAX pair chooses the side.</t>
        </is>
      </c>
    </row>
    <row r="24">
      <c r="A24" s="32" cm="1">
        <f t="array" ref="A24:C26">_xlfn.LET(_xlpm.adj,IF(Mod_Test="Cumulative catch-up",Catch_Up,0),_xlfn.VSTACK(_xlfn.HSTACK("Account","Debit","Credit"),_xlfn.HSTACK("Contract asset",MAX(0,_xlpm.adj),MAX(0,-_xlpm.adj)),_xlfn.HSTACK("Revenue",MAX(0,-_xlpm.adj),MAX(0,_xlpm.adj))))</f>
        <v>0</v>
      </c>
      <c r="B24" s="30" t="n"/>
      <c r="C24" s="30" t="n"/>
    </row>
    <row r="25">
      <c r="A25" s="32" t="n"/>
      <c r="B25" s="30" t="n"/>
      <c r="C25" s="30" t="n"/>
    </row>
    <row r="26">
      <c r="A26" s="32" t="n"/>
      <c r="B26" s="30" t="n"/>
      <c r="C26" s="30"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32"/>
  <sheetViews>
    <sheetView showGridLines="0" workbookViewId="0">
      <selection activeCell="A1" sqref="A1"/>
    </sheetView>
  </sheetViews>
  <sheetFormatPr baseColWidth="8" defaultRowHeight="15"/>
  <cols>
    <col width="56" customWidth="1" min="1" max="1"/>
    <col width="18" customWidth="1" min="2" max="2"/>
    <col width="18" customWidth="1" min="3" max="3"/>
    <col width="14" customWidth="1" min="4" max="4"/>
    <col width="10" customWidth="1" min="5" max="5"/>
    <col width="62" customWidth="1" min="6" max="6"/>
  </cols>
  <sheetData>
    <row r="1">
      <c r="A1" s="5" t="inlineStr">
        <is>
          <t>Check — does every treatment recognise the same total, exactly once?</t>
        </is>
      </c>
    </row>
    <row r="3">
      <c r="A3" s="6" t="inlineStr">
        <is>
          <t>TOTAL REVENUE UNDER EACH TREATMENT</t>
        </is>
      </c>
    </row>
    <row r="4" ht="30" customHeight="1">
      <c r="A4" s="19" t="inlineStr">
        <is>
          <t>Treatment</t>
        </is>
      </c>
      <c r="B4" s="19" t="inlineStr">
        <is>
          <t>Total recognised</t>
        </is>
      </c>
      <c r="C4" s="19" t="inlineStr">
        <is>
          <t>Total consideration</t>
        </is>
      </c>
      <c r="D4" s="19" t="inlineStr">
        <is>
          <t>Difference</t>
        </is>
      </c>
      <c r="E4" s="19" t="inlineStr"/>
      <c r="F4" s="19" t="inlineStr">
        <is>
          <t>Note</t>
        </is>
      </c>
    </row>
    <row r="5">
      <c r="A5" t="inlineStr">
        <is>
          <t>Separate contract</t>
        </is>
      </c>
      <c r="B5" s="27">
        <f>SUM('365 Engine'!C9:C38)</f>
        <v/>
      </c>
      <c r="C5" s="16">
        <f>Total_Consid</f>
        <v/>
      </c>
      <c r="D5" s="33">
        <f>ROUND(B5-C5,6)</f>
        <v/>
      </c>
      <c r="E5" s="23">
        <f>IF(ABS(D5)&lt;0.005,"tie","CHECK")</f>
        <v/>
      </c>
      <c r="F5" s="3" t="inlineStr">
        <is>
          <t>A modification changes the PATTERN and the TIMING of revenue. It never changes the total. Any branch that does not tie back to total consideration has either double-counted the past or lost it.</t>
        </is>
      </c>
    </row>
    <row r="6">
      <c r="A6" t="inlineStr">
        <is>
          <t>Prospective</t>
        </is>
      </c>
      <c r="B6" s="27">
        <f>SUM('365 Engine'!D9:D38)</f>
        <v/>
      </c>
      <c r="C6" s="16">
        <f>Total_Consid</f>
        <v/>
      </c>
      <c r="D6" s="33">
        <f>ROUND(B6-C6,6)</f>
        <v/>
      </c>
      <c r="E6" s="23">
        <f>IF(ABS(D6)&lt;0.005,"tie","CHECK")</f>
        <v/>
      </c>
    </row>
    <row r="7">
      <c r="A7" t="inlineStr">
        <is>
          <t>Cumulative catch-up</t>
        </is>
      </c>
      <c r="B7" s="27">
        <f>SUM('365 Engine'!E9:E38)</f>
        <v/>
      </c>
      <c r="C7" s="16">
        <f>Total_Consid</f>
        <v/>
      </c>
      <c r="D7" s="33">
        <f>ROUND(B7-C7,6)</f>
        <v/>
      </c>
      <c r="E7" s="23">
        <f>IF(ABS(D7)&lt;0.005,"tie","CHECK")</f>
        <v/>
      </c>
    </row>
    <row r="8">
      <c r="A8" t="inlineStr">
        <is>
          <t>Whichever the tests selected</t>
        </is>
      </c>
      <c r="B8" s="27">
        <f>SUM('365 Engine'!F9:F38)</f>
        <v/>
      </c>
      <c r="C8" s="16">
        <f>Total_Consid</f>
        <v/>
      </c>
      <c r="D8" s="33">
        <f>ROUND(B8-C8,6)</f>
        <v/>
      </c>
      <c r="E8" s="23">
        <f>IF(ABS(D8)&lt;0.005,"tie","CHECK")</f>
        <v/>
      </c>
    </row>
    <row r="10">
      <c r="A10" s="6" t="inlineStr">
        <is>
          <t>CLASSIC versus 365</t>
        </is>
      </c>
    </row>
    <row r="11" ht="30" customHeight="1">
      <c r="A11" s="19" t="inlineStr">
        <is>
          <t>Measure</t>
        </is>
      </c>
      <c r="B11" s="19" t="inlineStr">
        <is>
          <t>Classic</t>
        </is>
      </c>
      <c r="C11" s="19" t="inlineStr">
        <is>
          <t>Excel 365</t>
        </is>
      </c>
      <c r="D11" s="19" t="inlineStr">
        <is>
          <t>Difference</t>
        </is>
      </c>
      <c r="E11" s="19" t="inlineStr"/>
      <c r="F11" s="19" t="inlineStr">
        <is>
          <t>Note</t>
        </is>
      </c>
    </row>
    <row r="12">
      <c r="A12" t="inlineStr">
        <is>
          <t>Total revenue, selected treatment</t>
        </is>
      </c>
      <c r="B12" s="17">
        <f>'Classic Modified'!$E$40</f>
        <v/>
      </c>
      <c r="C12" s="27">
        <f>'365 Engine'!$B$4</f>
        <v/>
      </c>
      <c r="D12" s="33">
        <f>ROUND(B12-C12,6)</f>
        <v/>
      </c>
      <c r="E12" s="23">
        <f>IF(ABS(D12)&lt;0.005,"tie","CHECK")</f>
        <v/>
      </c>
    </row>
    <row r="13">
      <c r="A13" t="inlineStr">
        <is>
          <t>Revenue in month 6</t>
        </is>
      </c>
      <c r="B13" s="17">
        <f>'Classic Modified'!$E$14</f>
        <v/>
      </c>
      <c r="C13" s="27">
        <f>'365 Engine'!$F$14</f>
        <v/>
      </c>
      <c r="D13" s="33">
        <f>ROUND(B13-C13,6)</f>
        <v/>
      </c>
      <c r="E13" s="23">
        <f>IF(ABS(D13)&lt;0.005,"tie","CHECK")</f>
        <v/>
      </c>
    </row>
    <row r="14">
      <c r="A14" t="inlineStr">
        <is>
          <t>Revenue in month 7</t>
        </is>
      </c>
      <c r="B14" s="17">
        <f>'Classic Modified'!$E$15</f>
        <v/>
      </c>
      <c r="C14" s="27">
        <f>'365 Engine'!$F$15</f>
        <v/>
      </c>
      <c r="D14" s="33">
        <f>ROUND(B14-C14,6)</f>
        <v/>
      </c>
      <c r="E14" s="23">
        <f>IF(ABS(D14)&lt;0.005,"tie","CHECK")</f>
        <v/>
      </c>
    </row>
    <row r="15">
      <c r="A15" t="inlineStr">
        <is>
          <t>Revenue in the final month</t>
        </is>
      </c>
      <c r="B15" s="17">
        <f>'Classic Modified'!$E$38</f>
        <v/>
      </c>
      <c r="C15" s="27">
        <f>'365 Engine'!$F$38</f>
        <v/>
      </c>
      <c r="D15" s="33">
        <f>ROUND(B15-C15,6)</f>
        <v/>
      </c>
      <c r="E15" s="23">
        <f>IF(ABS(D15)&lt;0.005,"tie","CHECK")</f>
        <v/>
      </c>
    </row>
    <row r="16">
      <c r="A16" t="inlineStr">
        <is>
          <t>Cumulative at the modification date</t>
        </is>
      </c>
      <c r="B16" s="17">
        <f>'Classic Modified'!$F$14</f>
        <v/>
      </c>
      <c r="C16" s="27">
        <f>'365 Engine'!$G$14</f>
        <v/>
      </c>
      <c r="D16" s="33">
        <f>ROUND(B16-C16,6)</f>
        <v/>
      </c>
      <c r="E16" s="23">
        <f>IF(ABS(D16)&lt;0.005,"tie","CHECK")</f>
        <v/>
      </c>
    </row>
    <row r="18">
      <c r="A18" s="6" t="inlineStr">
        <is>
          <t>IS THE CATCH-UP THE RIGHT NUMBER?</t>
        </is>
      </c>
    </row>
    <row r="19">
      <c r="A19" t="inlineStr">
        <is>
          <t>What SHOULD have been recognised by the modification date</t>
        </is>
      </c>
      <c r="B19" s="16">
        <f>Elapsed*Blend_Rev</f>
        <v/>
      </c>
    </row>
    <row r="20">
      <c r="A20" t="inlineStr">
        <is>
          <t>What WAS recognised</t>
        </is>
      </c>
      <c r="B20" s="16">
        <f>Rec_To_Date</f>
        <v/>
      </c>
    </row>
    <row r="21">
      <c r="A21" t="inlineStr">
        <is>
          <t>Catch-up adjustment</t>
        </is>
      </c>
      <c r="B21" s="16">
        <f>B19-B20</f>
        <v/>
      </c>
    </row>
    <row r="22">
      <c r="A22" t="inlineStr">
        <is>
          <t>Catch-up on the Inputs sheet</t>
        </is>
      </c>
      <c r="B22" s="16">
        <f>Catch_Up</f>
        <v/>
      </c>
    </row>
    <row r="23">
      <c r="A23" t="inlineStr">
        <is>
          <t>Difference — must be zero</t>
        </is>
      </c>
      <c r="B23" s="16">
        <f>ROUND(B21-B22,6)</f>
        <v/>
      </c>
      <c r="C23" s="23">
        <f>IF(ABS(B23)&lt;0.005,"tie","CHECK")</f>
        <v/>
      </c>
    </row>
    <row r="25">
      <c r="A25" s="6" t="inlineStr">
        <is>
          <t>THE FOUR WRONG ANSWERS</t>
        </is>
      </c>
      <c r="F25" s="8" t="inlineStr">
        <is>
          <t>Every one of these produces a schedule that looks completely finished.</t>
        </is>
      </c>
    </row>
    <row r="26" ht="30" customHeight="1">
      <c r="A26" s="19" t="inlineStr">
        <is>
          <t>What the workbook did</t>
        </is>
      </c>
      <c r="B26" s="19" t="inlineStr">
        <is>
          <t>Total revenue</t>
        </is>
      </c>
      <c r="C26" s="19" t="inlineStr">
        <is>
          <t>Error</t>
        </is>
      </c>
      <c r="D26" s="19" t="inlineStr"/>
      <c r="E26" s="19" t="inlineStr"/>
      <c r="F26" s="19" t="inlineStr">
        <is>
          <t>Note</t>
        </is>
      </c>
    </row>
    <row r="27">
      <c r="A27" t="inlineStr">
        <is>
          <t>Reallocated the price but skipped the catch-up</t>
        </is>
      </c>
      <c r="B27" s="34">
        <f>Rec_To_Date+Remaining*Blend_Rev</f>
        <v/>
      </c>
      <c r="C27" s="34">
        <f>B27-$B$32</f>
        <v/>
      </c>
      <c r="F27" s="3" t="inlineStr">
        <is>
          <t>$2,400 of revenue is simply never recognised. The schedule still ends tidily.</t>
        </is>
      </c>
    </row>
    <row r="28">
      <c r="A28" t="inlineStr">
        <is>
          <t>Kept recognising the original $5,000 a month</t>
        </is>
      </c>
      <c r="B28" s="34">
        <f>Rec_To_Date+Remaining*Base_Rev</f>
        <v/>
      </c>
      <c r="C28" s="34">
        <f>B28-$B$32</f>
        <v/>
      </c>
      <c r="F28" s="3" t="inlineStr">
        <is>
          <t>The additional consideration is never recognised at all — $12,000 short over the life.</t>
        </is>
      </c>
    </row>
    <row r="29">
      <c r="A29" t="inlineStr">
        <is>
          <t>Recognised the additional consideration immediately</t>
        </is>
      </c>
      <c r="B29" s="34">
        <f>Price_1+Add_Consid+Catch_Up</f>
        <v/>
      </c>
      <c r="C29" s="34">
        <f>B29-$B$32</f>
        <v/>
      </c>
      <c r="F29" s="3" t="inlineStr">
        <is>
          <t>Right total plus a catch-up counted twice: the extension has not been delivered yet.</t>
        </is>
      </c>
    </row>
    <row r="30">
      <c r="A30" t="inlineStr">
        <is>
          <t>Trued up the past but kept the OLD rate going forward</t>
        </is>
      </c>
      <c r="B30" s="34">
        <f>Elapsed*Blend_Rev+Remaining*Base_Rev</f>
        <v/>
      </c>
      <c r="C30" s="34">
        <f>B30-$B$32</f>
        <v/>
      </c>
      <c r="F30" s="3" t="inlineStr">
        <is>
          <t>The half-applied reallocation. The past is right, the future is not, and the two never meet.</t>
        </is>
      </c>
    </row>
    <row r="32">
      <c r="A32" s="23" t="inlineStr">
        <is>
          <t>Total consideration</t>
        </is>
      </c>
      <c r="B32" s="35">
        <f>Total_Consid</f>
        <v/>
      </c>
      <c r="C32" s="24" t="n">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Manager>Eijaz</Manager>
  <Company>Ask Eijaz</Company>
  <LinksUpToDate>false</LinksUpToDate>
  <SharedDoc>false</SharedDoc>
  <HyperlinkBase>https://askeijaz.com/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Eijaz</dc:creator>
  <dc:title>ASC 606 Contract Modification Engine</dc:title>
  <dc:description>Companion workbook to askeijaz.com. A 24-month $120,000 contract modified in month seven, run through all three ASC 606 treatments — separate contract, prospective, and cumulative catch-up — with the classification derived from the standalone selling price rather than typed in, and every branch tied back to total consideration.</dc:description>
  <dc:subject>Classifying a contract modification and calculating the cumulative catch-up</dc:subject>
  <dc:language>en-GB</dc:language>
  <dcterms:created xsi:type="dcterms:W3CDTF">2026-08-28T18:01:39Z</dcterms:created>
  <dcterms:modified xsi:type="dcterms:W3CDTF">2026-08-28T18:01:39Z</dcterms:modified>
  <cp:lastModifiedBy>Eijaz</cp:lastModifiedBy>
  <cp:category>Finance template</cp:category>
  <cp:keywords>ASC 606, revenue recognition, contract modification, cumulative catch-up, performance obligation, Excel, dynamic arrays, LET, SCAN, MAP</cp:keywords>
</cp:coreProperties>
</file>